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wind1-my.sharepoint.com/personal/quentin_fa-wind-solar_de/Documents/Gesamtbestand lt MaStR/Tabellen zum Ausbau/"/>
    </mc:Choice>
  </mc:AlternateContent>
  <xr:revisionPtr revIDLastSave="60" documentId="8_{BB1FF2F2-7971-4C38-BD94-3F11F9C2854E}" xr6:coauthVersionLast="47" xr6:coauthVersionMax="47" xr10:uidLastSave="{C7B38DFA-3D96-4986-A35B-AC1C337A8DD7}"/>
  <bookViews>
    <workbookView xWindow="-98" yWindow="-98" windowWidth="19396" windowHeight="11475" xr2:uid="{8650C1F9-B70F-461F-B4EF-25E29FBE37F5}"/>
  </bookViews>
  <sheets>
    <sheet name="Monatliche Entwicklung 2026" sheetId="1" r:id="rId1"/>
    <sheet name="Gesamtbestand Okt 2026" sheetId="6" r:id="rId2"/>
    <sheet name="Genehmigungsdauer" sheetId="4" r:id="rId3"/>
    <sheet name="regionale Gen.-dauer 2026" sheetId="5" r:id="rId4"/>
  </sheets>
  <definedNames>
    <definedName name="_170911_Weitergabe_Anlagenstammdaten" localSheetId="1">#REF!</definedName>
    <definedName name="_170911_Weitergabe_Anlagenstammdaten">#REF!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1</definedName>
    <definedName name="_AtRisk_SimSetting_StdRecalcWithoutRiskStaticPercentile" hidden="1">0.5</definedName>
    <definedName name="_xlchart.v5.0" hidden="1">'regionale Gen.-dauer 2026'!$A$1</definedName>
    <definedName name="_xlchart.v5.1" hidden="1">'regionale Gen.-dauer 2026'!$A$2:$A$18</definedName>
    <definedName name="_xlchart.v5.2" hidden="1">'regionale Gen.-dauer 2026'!$B$1</definedName>
    <definedName name="_xlchart.v5.3" hidden="1">'regionale Gen.-dauer 2026'!$B$2:$B$18</definedName>
    <definedName name="AnlRegStand" localSheetId="1">#REF!</definedName>
    <definedName name="AnlRegStand">#REF!</definedName>
    <definedName name="auswählen">#REF!</definedName>
    <definedName name="Beschreibung_Jahr">#REF!</definedName>
    <definedName name="Beschreibung_Jahr_ENG">#REF!</definedName>
    <definedName name="Beschreibung_Jahr_Kurz">#REF!</definedName>
    <definedName name="Beschreibung_Jahr_Kurz_ENG">#REF!</definedName>
    <definedName name="Bruttozubau_SE" localSheetId="1">#REF!</definedName>
    <definedName name="Bruttozubau_SE">#REF!</definedName>
    <definedName name="Bundesland">#REF!</definedName>
    <definedName name="DatumBearbeitungsstand" localSheetId="1">#REF!</definedName>
    <definedName name="DatumBearbeitungsstand">#REF!</definedName>
    <definedName name="dsf">#REF!</definedName>
    <definedName name="Einzelansicht_pilot" localSheetId="1">#REF!</definedName>
    <definedName name="Einzelansicht_pilot">#REF!</definedName>
    <definedName name="Fehler">#REF!</definedName>
    <definedName name="Frei_Landkreis">#REF!</definedName>
    <definedName name="Gebietsqualität">#REF!</definedName>
    <definedName name="gggg">#REF!</definedName>
    <definedName name="GutachtenBNatSchG">#REF!</definedName>
    <definedName name="Jahr">#REF!</definedName>
    <definedName name="JaNein">#REF!</definedName>
    <definedName name="Kopie">#REF!</definedName>
    <definedName name="Matrix_Bundesland" localSheetId="1">#REF!</definedName>
    <definedName name="Matrix_Bundesland">#REF!</definedName>
    <definedName name="Matrix_WEA_Hersteller" localSheetId="1">#REF!</definedName>
    <definedName name="Matrix_WEA_Hersteller">#REF!</definedName>
    <definedName name="Mindestleistung">#REF!</definedName>
    <definedName name="Monat">#REF!</definedName>
    <definedName name="qry_fürs_Internet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8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0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Stichtag">#REF!</definedName>
    <definedName name="Verfahrensstand">#REF!</definedName>
    <definedName name="VG250_P">#REF!</definedName>
    <definedName name="x">#REF!</definedName>
    <definedName name="xxxx">#REF!</definedName>
    <definedName name="xxxxxxx">#REF!</definedName>
    <definedName name="xxxxxxxx">#REF!</definedName>
    <definedName name="xxxxxxxxxx">#REF!</definedName>
    <definedName name="xxxxxxxxxxxxxxxxxxxxxxxxxxxxxx">#REF!</definedName>
    <definedName name="y">#REF!</definedName>
    <definedName name="yy">#REF!</definedName>
    <definedName name="Zeitrau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44" i="1" l="1"/>
  <c r="Z44" i="1"/>
  <c r="AA21" i="1"/>
  <c r="Z21" i="1"/>
  <c r="G15" i="4"/>
  <c r="G16" i="4"/>
  <c r="G17" i="4"/>
  <c r="B23" i="5" l="1"/>
  <c r="B21" i="4"/>
  <c r="F21" i="6"/>
  <c r="F16" i="4"/>
  <c r="C32" i="6"/>
  <c r="B32" i="6"/>
  <c r="D32" i="6" s="1"/>
  <c r="D19" i="6"/>
  <c r="C19" i="6"/>
  <c r="B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19" i="6" l="1"/>
  <c r="D31" i="6"/>
  <c r="D27" i="6"/>
  <c r="D30" i="6"/>
  <c r="D29" i="6"/>
  <c r="D28" i="6"/>
  <c r="D26" i="6"/>
  <c r="D57" i="1" l="1"/>
  <c r="E57" i="1" s="1"/>
  <c r="C57" i="1"/>
  <c r="G5" i="4"/>
  <c r="G6" i="4"/>
  <c r="G7" i="4"/>
  <c r="G8" i="4"/>
  <c r="G9" i="4"/>
  <c r="G10" i="4"/>
  <c r="G11" i="4"/>
  <c r="G12" i="4"/>
  <c r="G13" i="4"/>
  <c r="G14" i="4"/>
  <c r="E53" i="1" l="1"/>
  <c r="E55" i="1"/>
  <c r="E52" i="1"/>
  <c r="E56" i="1"/>
  <c r="E54" i="1"/>
  <c r="E51" i="1"/>
  <c r="E50" i="1"/>
  <c r="E49" i="1"/>
  <c r="D19" i="5"/>
  <c r="C19" i="5"/>
  <c r="E18" i="5"/>
  <c r="E17" i="5"/>
  <c r="E16" i="5"/>
  <c r="E15" i="5"/>
  <c r="E14" i="5"/>
  <c r="E13" i="5"/>
  <c r="E12" i="5"/>
  <c r="E11" i="5"/>
  <c r="E10" i="5"/>
  <c r="E9" i="5"/>
  <c r="E6" i="5"/>
  <c r="E4" i="5"/>
  <c r="E3" i="5"/>
  <c r="E19" i="5" l="1"/>
  <c r="F17" i="4" l="1"/>
  <c r="F15" i="4"/>
  <c r="F14" i="4"/>
  <c r="F13" i="4"/>
  <c r="F12" i="4"/>
  <c r="F11" i="4"/>
  <c r="F10" i="4"/>
  <c r="F9" i="4"/>
  <c r="F8" i="4"/>
  <c r="F7" i="4"/>
  <c r="F6" i="4"/>
  <c r="F5" i="4"/>
  <c r="F4" i="4"/>
  <c r="AD43" i="1" l="1"/>
  <c r="AD45" i="1" s="1"/>
  <c r="AC43" i="1"/>
  <c r="Y43" i="1"/>
  <c r="X43" i="1"/>
  <c r="W43" i="1"/>
  <c r="W45" i="1" s="1"/>
  <c r="V43" i="1"/>
  <c r="U43" i="1"/>
  <c r="T43" i="1"/>
  <c r="S43" i="1"/>
  <c r="R43" i="1"/>
  <c r="Q43" i="1"/>
  <c r="Q45" i="1" s="1"/>
  <c r="P43" i="1"/>
  <c r="O43" i="1"/>
  <c r="N43" i="1"/>
  <c r="M43" i="1"/>
  <c r="M45" i="1" s="1"/>
  <c r="L43" i="1"/>
  <c r="K43" i="1"/>
  <c r="K45" i="1" s="1"/>
  <c r="J43" i="1"/>
  <c r="I43" i="1"/>
  <c r="I45" i="1" s="1"/>
  <c r="H43" i="1"/>
  <c r="G43" i="1"/>
  <c r="G45" i="1" s="1"/>
  <c r="F43" i="1"/>
  <c r="E43" i="1"/>
  <c r="D43" i="1"/>
  <c r="C43" i="1"/>
  <c r="B43" i="1"/>
  <c r="AA42" i="1"/>
  <c r="Z42" i="1"/>
  <c r="AE42" i="1" s="1"/>
  <c r="AA41" i="1"/>
  <c r="Z41" i="1"/>
  <c r="AE41" i="1" s="1"/>
  <c r="AA40" i="1"/>
  <c r="Z40" i="1"/>
  <c r="AE40" i="1" s="1"/>
  <c r="AA39" i="1"/>
  <c r="AF39" i="1" s="1"/>
  <c r="Z39" i="1"/>
  <c r="AE39" i="1" s="1"/>
  <c r="AA38" i="1"/>
  <c r="Z38" i="1"/>
  <c r="AE38" i="1" s="1"/>
  <c r="AA37" i="1"/>
  <c r="Z37" i="1"/>
  <c r="AE37" i="1" s="1"/>
  <c r="AA36" i="1"/>
  <c r="Z36" i="1"/>
  <c r="AE36" i="1" s="1"/>
  <c r="AA35" i="1"/>
  <c r="AF35" i="1" s="1"/>
  <c r="Z35" i="1"/>
  <c r="AE35" i="1" s="1"/>
  <c r="AA34" i="1"/>
  <c r="Z34" i="1"/>
  <c r="AE34" i="1" s="1"/>
  <c r="AA33" i="1"/>
  <c r="Z33" i="1"/>
  <c r="AA32" i="1"/>
  <c r="Z32" i="1"/>
  <c r="AE32" i="1" s="1"/>
  <c r="AA31" i="1"/>
  <c r="Z31" i="1"/>
  <c r="AE31" i="1" s="1"/>
  <c r="AA30" i="1"/>
  <c r="Z30" i="1"/>
  <c r="AE30" i="1" s="1"/>
  <c r="AA29" i="1"/>
  <c r="Z29" i="1"/>
  <c r="AA28" i="1"/>
  <c r="Z28" i="1"/>
  <c r="AA27" i="1"/>
  <c r="Z27" i="1"/>
  <c r="Y20" i="1"/>
  <c r="Y22" i="1" s="1"/>
  <c r="X20" i="1"/>
  <c r="W20" i="1"/>
  <c r="W22" i="1" s="1"/>
  <c r="V20" i="1"/>
  <c r="U20" i="1"/>
  <c r="T20" i="1"/>
  <c r="S20" i="1"/>
  <c r="S22" i="1" s="1"/>
  <c r="R20" i="1"/>
  <c r="Q20" i="1"/>
  <c r="Q22" i="1" s="1"/>
  <c r="P20" i="1"/>
  <c r="O20" i="1"/>
  <c r="O22" i="1" s="1"/>
  <c r="N20" i="1"/>
  <c r="M20" i="1"/>
  <c r="L20" i="1"/>
  <c r="K20" i="1"/>
  <c r="K22" i="1" s="1"/>
  <c r="J20" i="1"/>
  <c r="I20" i="1"/>
  <c r="I22" i="1" s="1"/>
  <c r="H20" i="1"/>
  <c r="G20" i="1"/>
  <c r="G22" i="1" s="1"/>
  <c r="F20" i="1"/>
  <c r="E20" i="1"/>
  <c r="D20" i="1"/>
  <c r="C20" i="1"/>
  <c r="B20" i="1"/>
  <c r="AA19" i="1"/>
  <c r="Z19" i="1"/>
  <c r="AA18" i="1"/>
  <c r="Z18" i="1"/>
  <c r="AA17" i="1"/>
  <c r="Z17" i="1"/>
  <c r="AA16" i="1"/>
  <c r="Z16" i="1"/>
  <c r="AA15" i="1"/>
  <c r="Z15" i="1"/>
  <c r="AA14" i="1"/>
  <c r="Z14" i="1"/>
  <c r="AA13" i="1"/>
  <c r="Z13" i="1"/>
  <c r="AA12" i="1"/>
  <c r="Z12" i="1"/>
  <c r="AA11" i="1"/>
  <c r="Z11" i="1"/>
  <c r="AA10" i="1"/>
  <c r="Z10" i="1"/>
  <c r="AA9" i="1"/>
  <c r="Z9" i="1"/>
  <c r="AA8" i="1"/>
  <c r="Z8" i="1"/>
  <c r="AA7" i="1"/>
  <c r="Z7" i="1"/>
  <c r="AA6" i="1"/>
  <c r="Z6" i="1"/>
  <c r="AA5" i="1"/>
  <c r="Z5" i="1"/>
  <c r="AA4" i="1"/>
  <c r="Z4" i="1"/>
  <c r="Y45" i="1" l="1"/>
  <c r="U22" i="1"/>
  <c r="S45" i="1"/>
  <c r="O45" i="1"/>
  <c r="M22" i="1"/>
  <c r="AD17" i="1"/>
  <c r="AD15" i="1"/>
  <c r="AD16" i="1"/>
  <c r="AD18" i="1"/>
  <c r="AD12" i="1"/>
  <c r="E22" i="1"/>
  <c r="AF30" i="1"/>
  <c r="AF37" i="1"/>
  <c r="AF41" i="1"/>
  <c r="AD10" i="1"/>
  <c r="Z43" i="1"/>
  <c r="AF32" i="1"/>
  <c r="Z20" i="1"/>
  <c r="AD19" i="1"/>
  <c r="AE28" i="1"/>
  <c r="AF34" i="1"/>
  <c r="AF28" i="1"/>
  <c r="AF29" i="1"/>
  <c r="AF38" i="1"/>
  <c r="AD7" i="1"/>
  <c r="AF42" i="1"/>
  <c r="AD5" i="1"/>
  <c r="AD13" i="1"/>
  <c r="AF27" i="1"/>
  <c r="AA43" i="1"/>
  <c r="AB38" i="1" s="1"/>
  <c r="AD11" i="1"/>
  <c r="AF31" i="1"/>
  <c r="AF36" i="1"/>
  <c r="AA20" i="1"/>
  <c r="AB17" i="1" s="1"/>
  <c r="AD4" i="1"/>
  <c r="AF33" i="1"/>
  <c r="AF40" i="1"/>
  <c r="AE29" i="1"/>
  <c r="C45" i="1"/>
  <c r="AD14" i="1"/>
  <c r="E45" i="1"/>
  <c r="C22" i="1"/>
  <c r="AE27" i="1"/>
  <c r="AE33" i="1"/>
  <c r="AA45" i="1" l="1"/>
  <c r="AA22" i="1"/>
  <c r="AB18" i="1"/>
  <c r="AB27" i="1"/>
  <c r="AB14" i="1"/>
  <c r="AB36" i="1"/>
  <c r="AB5" i="1"/>
  <c r="AB9" i="1"/>
  <c r="AB4" i="1"/>
  <c r="AB6" i="1"/>
  <c r="AB13" i="1"/>
  <c r="AB33" i="1"/>
  <c r="AB11" i="1"/>
  <c r="AB42" i="1"/>
  <c r="AF43" i="1"/>
  <c r="AB29" i="1"/>
  <c r="AB34" i="1"/>
  <c r="AB28" i="1"/>
  <c r="AB41" i="1"/>
  <c r="AB39" i="1"/>
  <c r="AB37" i="1"/>
  <c r="AB35" i="1"/>
  <c r="AB32" i="1"/>
  <c r="AB30" i="1"/>
  <c r="AE43" i="1"/>
  <c r="AB40" i="1"/>
  <c r="AB8" i="1"/>
  <c r="AD20" i="1"/>
  <c r="AB19" i="1"/>
  <c r="AB15" i="1"/>
  <c r="AB12" i="1"/>
  <c r="AB10" i="1"/>
  <c r="AB31" i="1"/>
  <c r="AB7" i="1"/>
  <c r="AB16" i="1"/>
  <c r="AB20" i="1" l="1"/>
  <c r="AB43" i="1"/>
</calcChain>
</file>

<file path=xl/sharedStrings.xml><?xml version="1.0" encoding="utf-8"?>
<sst xmlns="http://schemas.openxmlformats.org/spreadsheetml/2006/main" count="252" uniqueCount="92">
  <si>
    <t>Bundesland</t>
  </si>
  <si>
    <t>Gesamt</t>
  </si>
  <si>
    <t>Anteil</t>
  </si>
  <si>
    <r>
      <t>Ø</t>
    </r>
    <r>
      <rPr>
        <b/>
        <sz val="9.9"/>
        <color rgb="FF163970"/>
        <rFont val="Calibri"/>
        <family val="2"/>
      </rPr>
      <t xml:space="preserve"> Generator-
leistung</t>
    </r>
  </si>
  <si>
    <t>WEA</t>
  </si>
  <si>
    <t>MW</t>
  </si>
  <si>
    <t>Baden-Württemberg</t>
  </si>
  <si>
    <t>Bayern</t>
  </si>
  <si>
    <t>Berlin</t>
  </si>
  <si>
    <t>Brandenburg</t>
  </si>
  <si>
    <t>Bremen</t>
  </si>
  <si>
    <t>Hamburg</t>
  </si>
  <si>
    <t>Summe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</si>
  <si>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</si>
  <si>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</si>
  <si>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</si>
  <si>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</si>
  <si>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</si>
  <si>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</si>
  <si>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</si>
  <si>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</si>
  <si>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</si>
  <si>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</si>
  <si>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Auswertung:</t>
  </si>
  <si>
    <t>[MW]</t>
  </si>
  <si>
    <t>Netto-Zubau</t>
  </si>
  <si>
    <t>Stilllegungen</t>
  </si>
  <si>
    <r>
      <t>Neu genehmigte</t>
    </r>
    <r>
      <rPr>
        <sz val="14"/>
        <color theme="1"/>
        <rFont val="Calibri"/>
        <family val="2"/>
      </rPr>
      <t xml:space="preserve"> Windenergieanlagen an Land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(noch nicht in Betrieb)</t>
    </r>
  </si>
  <si>
    <t>Anlagen</t>
  </si>
  <si>
    <t>Landesfläche</t>
  </si>
  <si>
    <t>kW/km²</t>
  </si>
  <si>
    <t>km²</t>
  </si>
  <si>
    <t>Deutschland</t>
  </si>
  <si>
    <t>Datenquelle:</t>
  </si>
  <si>
    <t>Marktstammdatenregister</t>
  </si>
  <si>
    <t>Fachagentur Wind und Solar e.V.</t>
  </si>
  <si>
    <t>Stand</t>
  </si>
  <si>
    <t>Erläuterungen:</t>
  </si>
  <si>
    <t>MW (= Megawatt), kW (= Kilowatt) elektrische Leistung</t>
  </si>
  <si>
    <r>
      <t xml:space="preserve">Leistung 
</t>
    </r>
    <r>
      <rPr>
        <sz val="11"/>
        <color theme="1"/>
        <rFont val="Calibri"/>
        <family val="2"/>
      </rPr>
      <t>[MW]</t>
    </r>
  </si>
  <si>
    <t>Δ ggü. Vorjahr</t>
  </si>
  <si>
    <t>Stichprobe-Anteil</t>
  </si>
  <si>
    <t>Jahr der Genehmigungserteilung</t>
  </si>
  <si>
    <t>Ø-Dauer [Monate]</t>
  </si>
  <si>
    <t>Stichprobe (Anlagen)</t>
  </si>
  <si>
    <t>Median</t>
  </si>
  <si>
    <t>genehmigte Anlagen (insgesamt)</t>
  </si>
  <si>
    <t>Quellen:</t>
  </si>
  <si>
    <t>MaStR, UVP-Portal, eigene Recherchen</t>
  </si>
  <si>
    <t>Erstellt von:</t>
  </si>
  <si>
    <t>Stichprobe</t>
  </si>
  <si>
    <t>Quote</t>
  </si>
  <si>
    <t>Hansestadt Hamburg</t>
  </si>
  <si>
    <t>Dauer [mon.]</t>
  </si>
  <si>
    <r>
      <t>Flächenspezifisch</t>
    </r>
    <r>
      <rPr>
        <b/>
        <sz val="8.5"/>
        <color theme="1"/>
        <rFont val="Calibri"/>
        <family val="2"/>
      </rPr>
      <t xml:space="preserve"> installierte</t>
    </r>
    <r>
      <rPr>
        <sz val="8.5"/>
        <color theme="1"/>
        <rFont val="Calibri"/>
        <family val="2"/>
      </rPr>
      <t xml:space="preserve"> Windenergieleistung
[Kilowatt pro Quadratkilometer]</t>
    </r>
  </si>
  <si>
    <r>
      <t xml:space="preserve">Inbetriebnahme </t>
    </r>
    <r>
      <rPr>
        <sz val="14"/>
        <color theme="1"/>
        <rFont val="Calibri"/>
        <family val="2"/>
      </rPr>
      <t>neuer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Windenergieanlagen an Land (Brutto-Zubau)</t>
    </r>
  </si>
  <si>
    <t>bundesweit Ø</t>
  </si>
  <si>
    <t>Δ Dauer 
ggü. Vorjahr</t>
  </si>
  <si>
    <t>-</t>
  </si>
  <si>
    <t>Nordex</t>
  </si>
  <si>
    <t>Vestas</t>
  </si>
  <si>
    <t>Enercon</t>
  </si>
  <si>
    <t>Siemens Gamesa</t>
  </si>
  <si>
    <t>GE Vernova</t>
  </si>
  <si>
    <t>eno energy</t>
  </si>
  <si>
    <t>Vensys</t>
  </si>
  <si>
    <t>sonstige</t>
  </si>
  <si>
    <t>Hersteller-Anteile am Brutto-Zubau</t>
  </si>
  <si>
    <t>Erfasst sind Anlagen mit mindestens 80 kW Generatorleistung</t>
  </si>
  <si>
    <t>Leistungsklassen</t>
  </si>
  <si>
    <t>Anteil [Anlagen]</t>
  </si>
  <si>
    <t>Anteil [Leistung]</t>
  </si>
  <si>
    <t>750 &lt; P ≤ 1.000 kW</t>
  </si>
  <si>
    <t>1.000 &lt; P ≤ 2.000 kW</t>
  </si>
  <si>
    <t>2.000 &lt; P ≤ 3.000 kW</t>
  </si>
  <si>
    <t>3.000 &lt; P ≤ 4.000 kW</t>
  </si>
  <si>
    <t>P &gt; 4.000 kW</t>
  </si>
  <si>
    <t>Vorjahreswerte (2025)</t>
  </si>
  <si>
    <r>
      <t>Antragstellung bis Genehmigungserteilung</t>
    </r>
    <r>
      <rPr>
        <sz val="11"/>
        <color theme="1"/>
        <rFont val="Calibri"/>
        <family val="2"/>
      </rPr>
      <t xml:space="preserve"> (Genehmigungszeitraum 2013 bis 04/2026)</t>
    </r>
  </si>
  <si>
    <t>Anlagenalter</t>
  </si>
  <si>
    <t>80 ≤ P ≤ 750 kW</t>
  </si>
  <si>
    <t>Q1-3/2026</t>
  </si>
  <si>
    <t>Jan-Sep</t>
  </si>
  <si>
    <t>28,1 Jahre</t>
  </si>
  <si>
    <t>20,9 Jahre</t>
  </si>
  <si>
    <t>21,1 Jahre</t>
  </si>
  <si>
    <t>12,3 Jahre</t>
  </si>
  <si>
    <t>9,8 Jahre</t>
  </si>
  <si>
    <t>2,9 Jahre</t>
  </si>
  <si>
    <t>15,8 Jahre</t>
  </si>
  <si>
    <r>
      <t>Gesamtbestand</t>
    </r>
    <r>
      <rPr>
        <sz val="11"/>
        <color theme="1"/>
        <rFont val="Calibri"/>
        <family val="2"/>
      </rPr>
      <t xml:space="preserve"> Windenergie an Land </t>
    </r>
    <r>
      <rPr>
        <b/>
        <sz val="11"/>
        <color theme="1"/>
        <rFont val="Calibri"/>
        <family val="2"/>
      </rPr>
      <t xml:space="preserve">
in Betrieb </t>
    </r>
    <r>
      <rPr>
        <sz val="11"/>
        <color theme="1"/>
        <rFont val="Calibri"/>
        <family val="2"/>
      </rPr>
      <t>am 20.10.2026</t>
    </r>
  </si>
  <si>
    <t>Jan-Okt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</si>
</sst>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%"/>
    <numFmt numFmtId="166" formatCode="#,##0_ ;[Red]\-#,##0\ "/>
    <numFmt numFmtId="167" formatCode="#,##0.0_ ;[Red]\-#,##0.0\ "/>
    <numFmt numFmtId="168" formatCode="0.0"/>
  </numFmts>
  <fonts count="5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.9"/>
      <color rgb="FF163970"/>
      <name val="Calibri"/>
      <family val="2"/>
    </font>
    <font>
      <sz val="11"/>
      <name val="Calibri"/>
      <family val="2"/>
    </font>
    <font>
      <sz val="11"/>
      <color rgb="FF163970"/>
      <name val="Calibri"/>
      <family val="2"/>
    </font>
    <font>
      <b/>
      <sz val="11"/>
      <color rgb="FF163970"/>
      <name val="Calibri"/>
      <family val="2"/>
    </font>
    <font>
      <sz val="10"/>
      <color rgb="FF7030A0"/>
      <name val="Calibri"/>
      <family val="2"/>
    </font>
    <font>
      <b/>
      <sz val="11"/>
      <name val="Calibri"/>
      <family val="2"/>
    </font>
    <font>
      <b/>
      <sz val="10"/>
      <color rgb="FF72740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1"/>
      <color rgb="FF000000"/>
      <name val="Calibri"/>
      <family val="2"/>
    </font>
    <font>
      <sz val="11"/>
      <color theme="8" tint="-0.249977111117893"/>
      <name val="Calibri"/>
      <family val="2"/>
    </font>
    <font>
      <b/>
      <sz val="11"/>
      <color rgb="FF000000"/>
      <name val="Calibri"/>
      <family val="2"/>
    </font>
    <font>
      <b/>
      <sz val="11"/>
      <color theme="8" tint="-0.249977111117893"/>
      <name val="Calibri"/>
      <family val="2"/>
    </font>
    <font>
      <i/>
      <sz val="11"/>
      <color rgb="FF7030A0"/>
      <name val="Calibri"/>
      <family val="2"/>
    </font>
    <font>
      <b/>
      <i/>
      <sz val="11"/>
      <color rgb="FF7030A0"/>
      <name val="Calibri"/>
      <family val="2"/>
    </font>
    <font>
      <i/>
      <sz val="10"/>
      <color theme="1"/>
      <name val="Calibri"/>
      <family val="2"/>
    </font>
    <font>
      <i/>
      <sz val="11"/>
      <color theme="1"/>
      <name val="Calibri"/>
      <family val="2"/>
    </font>
    <font>
      <i/>
      <sz val="10"/>
      <color theme="0" tint="-0.34998626667073579"/>
      <name val="Calibri"/>
      <family val="2"/>
    </font>
    <font>
      <b/>
      <i/>
      <sz val="10"/>
      <color rgb="FF7030A0"/>
      <name val="Calibri"/>
      <family val="2"/>
    </font>
    <font>
      <i/>
      <sz val="10"/>
      <color rgb="FFFF0000"/>
      <name val="Calibri"/>
      <family val="2"/>
    </font>
    <font>
      <i/>
      <sz val="10"/>
      <color rgb="FF7030A0"/>
      <name val="Calibri"/>
      <family val="2"/>
    </font>
    <font>
      <sz val="10"/>
      <color theme="1"/>
      <name val="Calibri"/>
      <family val="2"/>
    </font>
    <font>
      <b/>
      <i/>
      <sz val="11"/>
      <color theme="9" tint="-0.249977111117893"/>
      <name val="Calibri"/>
      <family val="2"/>
    </font>
    <font>
      <sz val="11"/>
      <color rgb="FFFF0000"/>
      <name val="Calibri"/>
      <family val="2"/>
    </font>
    <font>
      <b/>
      <sz val="11"/>
      <color rgb="FFC00000"/>
      <name val="Calibri"/>
      <family val="2"/>
    </font>
    <font>
      <b/>
      <i/>
      <sz val="11"/>
      <name val="Calibri"/>
      <family val="2"/>
    </font>
    <font>
      <sz val="11"/>
      <color rgb="FFC00000"/>
      <name val="Calibri"/>
      <family val="2"/>
    </font>
    <font>
      <i/>
      <sz val="11"/>
      <name val="Calibri"/>
      <family val="2"/>
    </font>
    <font>
      <i/>
      <sz val="11"/>
      <color theme="3" tint="-0.249977111117893"/>
      <name val="Calibri"/>
      <family val="2"/>
    </font>
    <font>
      <i/>
      <sz val="11"/>
      <color rgb="FFC00000"/>
      <name val="Calibri"/>
      <family val="2"/>
    </font>
    <font>
      <b/>
      <sz val="10"/>
      <color theme="8" tint="-0.249977111117893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i/>
      <sz val="11"/>
      <color theme="1"/>
      <name val="Calibri"/>
      <family val="2"/>
    </font>
    <font>
      <i/>
      <sz val="10"/>
      <color rgb="FFC00000"/>
      <name val="Calibri"/>
      <family val="2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sz val="8.5"/>
      <color theme="1"/>
      <name val="Calibri"/>
      <family val="2"/>
    </font>
    <font>
      <b/>
      <sz val="8.5"/>
      <color theme="1"/>
      <name val="Calibri"/>
      <family val="2"/>
    </font>
    <font>
      <i/>
      <sz val="11"/>
      <color rgb="FFFF0000"/>
      <name val="Calibri"/>
      <family val="2"/>
    </font>
    <font>
      <b/>
      <sz val="11"/>
      <name val="Aptos Narrow"/>
      <family val="2"/>
      <scheme val="minor"/>
    </font>
    <font>
      <i/>
      <sz val="11"/>
      <color rgb="FF000000"/>
      <name val="Calibri"/>
      <family val="2"/>
    </font>
    <font>
      <sz val="9"/>
      <color rgb="FFC00000"/>
      <name val="Calibri"/>
      <family val="2"/>
    </font>
    <font>
      <sz val="9"/>
      <name val="Calibri"/>
      <family val="2"/>
    </font>
    <font>
      <b/>
      <sz val="9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BEC200"/>
        <bgColor indexed="64"/>
      </patternFill>
    </fill>
    <fill>
      <patternFill patternType="solid">
        <fgColor rgb="FFDEDC00"/>
        <bgColor indexed="64"/>
      </patternFill>
    </fill>
    <fill>
      <patternFill patternType="solid">
        <fgColor rgb="FFFFFEC5"/>
        <bgColor indexed="64"/>
      </patternFill>
    </fill>
    <fill>
      <patternFill patternType="solid">
        <fgColor rgb="FFDEDC00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EF3F8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7">
    <xf numFmtId="0" fontId="0" fillId="0" borderId="0" xfId="0"/>
    <xf numFmtId="0" fontId="4" fillId="2" borderId="5" xfId="1" applyFont="1" applyFill="1" applyBorder="1"/>
    <xf numFmtId="0" fontId="4" fillId="2" borderId="3" xfId="1" applyFont="1" applyFill="1" applyBorder="1"/>
    <xf numFmtId="0" fontId="6" fillId="2" borderId="0" xfId="1" applyFont="1" applyFill="1" applyAlignment="1">
      <alignment horizontal="right" vertical="center"/>
    </xf>
    <xf numFmtId="0" fontId="6" fillId="0" borderId="0" xfId="1" applyFont="1" applyAlignment="1">
      <alignment horizontal="right" vertical="top"/>
    </xf>
    <xf numFmtId="0" fontId="3" fillId="0" borderId="0" xfId="1" applyFont="1"/>
    <xf numFmtId="0" fontId="9" fillId="0" borderId="0" xfId="1" applyFont="1"/>
    <xf numFmtId="0" fontId="12" fillId="0" borderId="9" xfId="1" applyFont="1" applyBorder="1" applyAlignment="1">
      <alignment vertical="center"/>
    </xf>
    <xf numFmtId="0" fontId="12" fillId="0" borderId="9" xfId="1" applyFont="1" applyBorder="1" applyAlignment="1">
      <alignment horizontal="center" vertical="center"/>
    </xf>
    <xf numFmtId="164" fontId="12" fillId="0" borderId="15" xfId="1" applyNumberFormat="1" applyFont="1" applyBorder="1" applyAlignment="1">
      <alignment horizontal="right" vertical="center"/>
    </xf>
    <xf numFmtId="164" fontId="12" fillId="0" borderId="16" xfId="1" applyNumberFormat="1" applyFont="1" applyBorder="1" applyAlignment="1">
      <alignment horizontal="right" vertical="center"/>
    </xf>
    <xf numFmtId="0" fontId="7" fillId="0" borderId="17" xfId="1" applyFont="1" applyBorder="1" applyAlignment="1">
      <alignment horizontal="center" vertical="center"/>
    </xf>
    <xf numFmtId="164" fontId="7" fillId="0" borderId="18" xfId="1" applyNumberFormat="1" applyFont="1" applyBorder="1" applyAlignment="1">
      <alignment horizontal="right" vertical="center"/>
    </xf>
    <xf numFmtId="165" fontId="12" fillId="0" borderId="15" xfId="1" applyNumberFormat="1" applyFont="1" applyBorder="1" applyAlignment="1">
      <alignment horizontal="right" vertical="center"/>
    </xf>
    <xf numFmtId="2" fontId="4" fillId="2" borderId="4" xfId="1" applyNumberFormat="1" applyFont="1" applyFill="1" applyBorder="1"/>
    <xf numFmtId="0" fontId="13" fillId="0" borderId="0" xfId="1" applyFont="1"/>
    <xf numFmtId="2" fontId="4" fillId="2" borderId="2" xfId="1" applyNumberFormat="1" applyFont="1" applyFill="1" applyBorder="1"/>
    <xf numFmtId="0" fontId="4" fillId="2" borderId="2" xfId="1" applyFont="1" applyFill="1" applyBorder="1"/>
    <xf numFmtId="0" fontId="15" fillId="0" borderId="0" xfId="1" applyFont="1"/>
    <xf numFmtId="0" fontId="16" fillId="0" borderId="0" xfId="1" applyFont="1" applyAlignment="1">
      <alignment horizontal="right" vertical="center"/>
    </xf>
    <xf numFmtId="3" fontId="16" fillId="0" borderId="0" xfId="1" applyNumberFormat="1" applyFont="1" applyAlignment="1">
      <alignment horizontal="center" vertical="center"/>
    </xf>
    <xf numFmtId="164" fontId="16" fillId="0" borderId="0" xfId="1" applyNumberFormat="1" applyFont="1" applyAlignment="1">
      <alignment horizontal="right" vertical="center"/>
    </xf>
    <xf numFmtId="3" fontId="17" fillId="0" borderId="0" xfId="1" applyNumberFormat="1" applyFont="1" applyAlignment="1">
      <alignment horizontal="center" vertical="center"/>
    </xf>
    <xf numFmtId="164" fontId="17" fillId="0" borderId="0" xfId="1" applyNumberFormat="1" applyFont="1" applyAlignment="1">
      <alignment horizontal="right" vertical="center"/>
    </xf>
    <xf numFmtId="2" fontId="18" fillId="0" borderId="0" xfId="1" applyNumberFormat="1" applyFont="1"/>
    <xf numFmtId="0" fontId="18" fillId="0" borderId="0" xfId="1" applyFont="1"/>
    <xf numFmtId="0" fontId="19" fillId="0" borderId="0" xfId="1" applyFont="1"/>
    <xf numFmtId="165" fontId="20" fillId="0" borderId="0" xfId="1" applyNumberFormat="1" applyFont="1" applyAlignment="1">
      <alignment horizontal="right" vertical="center"/>
    </xf>
    <xf numFmtId="165" fontId="21" fillId="0" borderId="0" xfId="1" applyNumberFormat="1" applyFont="1" applyAlignment="1">
      <alignment horizontal="right" vertical="center"/>
    </xf>
    <xf numFmtId="165" fontId="22" fillId="0" borderId="0" xfId="1" applyNumberFormat="1" applyFont="1" applyAlignment="1">
      <alignment horizontal="right" vertical="center"/>
    </xf>
    <xf numFmtId="165" fontId="23" fillId="0" borderId="0" xfId="1" applyNumberFormat="1" applyFont="1" applyAlignment="1">
      <alignment horizontal="right" vertical="center"/>
    </xf>
    <xf numFmtId="3" fontId="24" fillId="0" borderId="0" xfId="1" applyNumberFormat="1" applyFont="1"/>
    <xf numFmtId="3" fontId="25" fillId="0" borderId="0" xfId="1" applyNumberFormat="1" applyFont="1" applyAlignment="1">
      <alignment horizontal="right" vertical="center"/>
    </xf>
    <xf numFmtId="0" fontId="24" fillId="0" borderId="0" xfId="1" applyFont="1"/>
    <xf numFmtId="3" fontId="12" fillId="0" borderId="15" xfId="1" applyNumberFormat="1" applyFont="1" applyBorder="1" applyAlignment="1">
      <alignment horizontal="center" vertical="center"/>
    </xf>
    <xf numFmtId="3" fontId="29" fillId="0" borderId="15" xfId="1" applyNumberFormat="1" applyFont="1" applyBorder="1" applyAlignment="1">
      <alignment horizontal="center" vertical="center"/>
    </xf>
    <xf numFmtId="164" fontId="29" fillId="0" borderId="16" xfId="1" applyNumberFormat="1" applyFont="1" applyBorder="1" applyAlignment="1">
      <alignment horizontal="right" vertical="center"/>
    </xf>
    <xf numFmtId="166" fontId="30" fillId="0" borderId="9" xfId="1" applyNumberFormat="1" applyFont="1" applyBorder="1" applyAlignment="1">
      <alignment horizontal="center" vertical="center"/>
    </xf>
    <xf numFmtId="167" fontId="30" fillId="0" borderId="15" xfId="1" applyNumberFormat="1" applyFont="1" applyBorder="1" applyAlignment="1">
      <alignment horizontal="right" vertical="center"/>
    </xf>
    <xf numFmtId="166" fontId="31" fillId="0" borderId="9" xfId="1" applyNumberFormat="1" applyFont="1" applyBorder="1" applyAlignment="1">
      <alignment horizontal="center" vertical="center"/>
    </xf>
    <xf numFmtId="167" fontId="31" fillId="0" borderId="15" xfId="1" applyNumberFormat="1" applyFont="1" applyBorder="1" applyAlignment="1">
      <alignment horizontal="right" vertical="center"/>
    </xf>
    <xf numFmtId="0" fontId="16" fillId="2" borderId="0" xfId="1" applyFont="1" applyFill="1" applyAlignment="1">
      <alignment horizontal="right" vertical="center"/>
    </xf>
    <xf numFmtId="3" fontId="32" fillId="0" borderId="0" xfId="1" applyNumberFormat="1" applyFont="1" applyAlignment="1">
      <alignment horizontal="center" vertical="center"/>
    </xf>
    <xf numFmtId="164" fontId="32" fillId="0" borderId="0" xfId="1" applyNumberFormat="1" applyFont="1" applyAlignment="1">
      <alignment horizontal="right" vertical="center"/>
    </xf>
    <xf numFmtId="3" fontId="23" fillId="0" borderId="0" xfId="1" applyNumberFormat="1" applyFont="1" applyAlignment="1">
      <alignment horizontal="center" vertical="center"/>
    </xf>
    <xf numFmtId="2" fontId="8" fillId="2" borderId="0" xfId="1" applyNumberFormat="1" applyFont="1" applyFill="1"/>
    <xf numFmtId="0" fontId="33" fillId="2" borderId="0" xfId="1" applyFont="1" applyFill="1"/>
    <xf numFmtId="0" fontId="33" fillId="0" borderId="0" xfId="1" applyFont="1"/>
    <xf numFmtId="0" fontId="7" fillId="3" borderId="5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7" fillId="3" borderId="19" xfId="1" applyFont="1" applyFill="1" applyBorder="1" applyAlignment="1">
      <alignment vertical="center"/>
    </xf>
    <xf numFmtId="3" fontId="7" fillId="3" borderId="20" xfId="1" applyNumberFormat="1" applyFont="1" applyFill="1" applyBorder="1" applyAlignment="1">
      <alignment horizontal="center" vertical="center"/>
    </xf>
    <xf numFmtId="164" fontId="7" fillId="3" borderId="21" xfId="1" applyNumberFormat="1" applyFont="1" applyFill="1" applyBorder="1" applyAlignment="1">
      <alignment horizontal="right" vertical="center"/>
    </xf>
    <xf numFmtId="164" fontId="7" fillId="3" borderId="22" xfId="1" applyNumberFormat="1" applyFont="1" applyFill="1" applyBorder="1" applyAlignment="1">
      <alignment horizontal="right" vertical="center"/>
    </xf>
    <xf numFmtId="3" fontId="14" fillId="3" borderId="20" xfId="1" applyNumberFormat="1" applyFont="1" applyFill="1" applyBorder="1" applyAlignment="1">
      <alignment horizontal="center" vertical="center"/>
    </xf>
    <xf numFmtId="164" fontId="14" fillId="3" borderId="21" xfId="1" applyNumberFormat="1" applyFont="1" applyFill="1" applyBorder="1" applyAlignment="1">
      <alignment horizontal="right" vertical="center"/>
    </xf>
    <xf numFmtId="3" fontId="7" fillId="3" borderId="23" xfId="1" applyNumberFormat="1" applyFont="1" applyFill="1" applyBorder="1" applyAlignment="1">
      <alignment horizontal="center" vertical="center"/>
    </xf>
    <xf numFmtId="164" fontId="7" fillId="3" borderId="24" xfId="1" applyNumberFormat="1" applyFont="1" applyFill="1" applyBorder="1" applyAlignment="1">
      <alignment horizontal="right" vertical="center"/>
    </xf>
    <xf numFmtId="9" fontId="14" fillId="3" borderId="23" xfId="1" applyNumberFormat="1" applyFont="1" applyFill="1" applyBorder="1" applyAlignment="1">
      <alignment horizontal="right" vertical="center"/>
    </xf>
    <xf numFmtId="0" fontId="12" fillId="4" borderId="9" xfId="1" applyFont="1" applyFill="1" applyBorder="1" applyAlignment="1">
      <alignment vertical="center"/>
    </xf>
    <xf numFmtId="0" fontId="12" fillId="4" borderId="9" xfId="1" applyFont="1" applyFill="1" applyBorder="1" applyAlignment="1">
      <alignment horizontal="center" vertical="center"/>
    </xf>
    <xf numFmtId="164" fontId="12" fillId="4" borderId="15" xfId="1" applyNumberFormat="1" applyFont="1" applyFill="1" applyBorder="1" applyAlignment="1">
      <alignment horizontal="right" vertical="center"/>
    </xf>
    <xf numFmtId="0" fontId="7" fillId="4" borderId="17" xfId="1" applyFont="1" applyFill="1" applyBorder="1" applyAlignment="1">
      <alignment horizontal="center" vertical="center"/>
    </xf>
    <xf numFmtId="164" fontId="7" fillId="4" borderId="18" xfId="1" applyNumberFormat="1" applyFont="1" applyFill="1" applyBorder="1" applyAlignment="1">
      <alignment horizontal="right" vertical="center"/>
    </xf>
    <xf numFmtId="165" fontId="12" fillId="4" borderId="15" xfId="1" applyNumberFormat="1" applyFont="1" applyFill="1" applyBorder="1" applyAlignment="1">
      <alignment horizontal="right" vertical="center"/>
    </xf>
    <xf numFmtId="164" fontId="12" fillId="4" borderId="16" xfId="1" applyNumberFormat="1" applyFont="1" applyFill="1" applyBorder="1" applyAlignment="1">
      <alignment horizontal="right" vertical="center"/>
    </xf>
    <xf numFmtId="0" fontId="9" fillId="2" borderId="0" xfId="1" applyFont="1" applyFill="1" applyAlignment="1">
      <alignment wrapText="1"/>
    </xf>
    <xf numFmtId="2" fontId="5" fillId="3" borderId="19" xfId="1" applyNumberFormat="1" applyFont="1" applyFill="1" applyBorder="1"/>
    <xf numFmtId="0" fontId="5" fillId="3" borderId="22" xfId="1" applyFont="1" applyFill="1" applyBorder="1"/>
    <xf numFmtId="2" fontId="4" fillId="4" borderId="2" xfId="1" applyNumberFormat="1" applyFont="1" applyFill="1" applyBorder="1"/>
    <xf numFmtId="0" fontId="4" fillId="4" borderId="3" xfId="1" applyFont="1" applyFill="1" applyBorder="1"/>
    <xf numFmtId="2" fontId="4" fillId="4" borderId="11" xfId="1" applyNumberFormat="1" applyFont="1" applyFill="1" applyBorder="1"/>
    <xf numFmtId="0" fontId="4" fillId="4" borderId="14" xfId="1" applyFont="1" applyFill="1" applyBorder="1"/>
    <xf numFmtId="0" fontId="3" fillId="5" borderId="5" xfId="1" applyFont="1" applyFill="1" applyBorder="1" applyAlignment="1">
      <alignment horizontal="center" vertical="top"/>
    </xf>
    <xf numFmtId="0" fontId="3" fillId="5" borderId="10" xfId="1" applyFont="1" applyFill="1" applyBorder="1" applyAlignment="1">
      <alignment horizontal="center" vertical="center"/>
    </xf>
    <xf numFmtId="0" fontId="3" fillId="5" borderId="12" xfId="1" applyFont="1" applyFill="1" applyBorder="1" applyAlignment="1">
      <alignment horizontal="center" vertical="center"/>
    </xf>
    <xf numFmtId="0" fontId="3" fillId="5" borderId="13" xfId="1" applyFont="1" applyFill="1" applyBorder="1" applyAlignment="1">
      <alignment horizontal="center" vertical="center"/>
    </xf>
    <xf numFmtId="0" fontId="3" fillId="5" borderId="14" xfId="1" applyFont="1" applyFill="1" applyBorder="1" applyAlignment="1">
      <alignment horizontal="center" vertical="center"/>
    </xf>
    <xf numFmtId="0" fontId="29" fillId="5" borderId="10" xfId="1" applyFont="1" applyFill="1" applyBorder="1" applyAlignment="1">
      <alignment horizontal="center" vertical="center"/>
    </xf>
    <xf numFmtId="0" fontId="29" fillId="5" borderId="11" xfId="1" applyFont="1" applyFill="1" applyBorder="1" applyAlignment="1">
      <alignment horizontal="center" vertical="center"/>
    </xf>
    <xf numFmtId="0" fontId="30" fillId="5" borderId="10" xfId="1" applyFont="1" applyFill="1" applyBorder="1" applyAlignment="1">
      <alignment horizontal="center" vertical="center"/>
    </xf>
    <xf numFmtId="0" fontId="7" fillId="5" borderId="19" xfId="1" applyFont="1" applyFill="1" applyBorder="1" applyAlignment="1">
      <alignment vertical="center"/>
    </xf>
    <xf numFmtId="3" fontId="7" fillId="5" borderId="20" xfId="1" applyNumberFormat="1" applyFont="1" applyFill="1" applyBorder="1" applyAlignment="1">
      <alignment horizontal="center" vertical="center"/>
    </xf>
    <xf numFmtId="164" fontId="7" fillId="5" borderId="21" xfId="1" applyNumberFormat="1" applyFont="1" applyFill="1" applyBorder="1" applyAlignment="1">
      <alignment horizontal="right" vertical="center"/>
    </xf>
    <xf numFmtId="164" fontId="7" fillId="5" borderId="22" xfId="1" applyNumberFormat="1" applyFont="1" applyFill="1" applyBorder="1" applyAlignment="1">
      <alignment horizontal="right" vertical="center"/>
    </xf>
    <xf numFmtId="3" fontId="14" fillId="5" borderId="20" xfId="1" applyNumberFormat="1" applyFont="1" applyFill="1" applyBorder="1" applyAlignment="1">
      <alignment horizontal="center" vertical="center"/>
    </xf>
    <xf numFmtId="164" fontId="14" fillId="5" borderId="21" xfId="1" applyNumberFormat="1" applyFont="1" applyFill="1" applyBorder="1" applyAlignment="1">
      <alignment horizontal="right" vertical="center"/>
    </xf>
    <xf numFmtId="164" fontId="14" fillId="5" borderId="26" xfId="1" applyNumberFormat="1" applyFont="1" applyFill="1" applyBorder="1" applyAlignment="1">
      <alignment horizontal="right" vertical="center"/>
    </xf>
    <xf numFmtId="3" fontId="7" fillId="5" borderId="23" xfId="1" applyNumberFormat="1" applyFont="1" applyFill="1" applyBorder="1" applyAlignment="1">
      <alignment horizontal="center" vertical="center"/>
    </xf>
    <xf numFmtId="164" fontId="7" fillId="5" borderId="26" xfId="1" applyNumberFormat="1" applyFont="1" applyFill="1" applyBorder="1" applyAlignment="1">
      <alignment horizontal="right" vertical="center"/>
    </xf>
    <xf numFmtId="9" fontId="14" fillId="5" borderId="21" xfId="1" applyNumberFormat="1" applyFont="1" applyFill="1" applyBorder="1" applyAlignment="1">
      <alignment horizontal="right" vertical="center"/>
    </xf>
    <xf numFmtId="3" fontId="27" fillId="5" borderId="20" xfId="1" applyNumberFormat="1" applyFont="1" applyFill="1" applyBorder="1" applyAlignment="1">
      <alignment horizontal="center" vertical="center"/>
    </xf>
    <xf numFmtId="164" fontId="27" fillId="5" borderId="21" xfId="1" applyNumberFormat="1" applyFont="1" applyFill="1" applyBorder="1" applyAlignment="1">
      <alignment horizontal="right" vertical="center"/>
    </xf>
    <xf numFmtId="3" fontId="28" fillId="5" borderId="20" xfId="1" applyNumberFormat="1" applyFont="1" applyFill="1" applyBorder="1" applyAlignment="1">
      <alignment horizontal="center" vertical="center"/>
    </xf>
    <xf numFmtId="164" fontId="28" fillId="5" borderId="20" xfId="1" applyNumberFormat="1" applyFont="1" applyFill="1" applyBorder="1" applyAlignment="1">
      <alignment horizontal="right" vertical="center"/>
    </xf>
    <xf numFmtId="0" fontId="9" fillId="2" borderId="0" xfId="0" applyFont="1" applyFill="1"/>
    <xf numFmtId="0" fontId="9" fillId="0" borderId="0" xfId="0" applyFont="1"/>
    <xf numFmtId="0" fontId="34" fillId="6" borderId="9" xfId="0" applyFont="1" applyFill="1" applyBorder="1" applyAlignment="1">
      <alignment horizontal="left" vertical="top" indent="1"/>
    </xf>
    <xf numFmtId="0" fontId="34" fillId="6" borderId="9" xfId="0" applyFont="1" applyFill="1" applyBorder="1" applyAlignment="1">
      <alignment horizontal="center" vertical="top"/>
    </xf>
    <xf numFmtId="0" fontId="34" fillId="6" borderId="9" xfId="0" applyFont="1" applyFill="1" applyBorder="1" applyAlignment="1">
      <alignment horizontal="center" vertical="top" wrapText="1"/>
    </xf>
    <xf numFmtId="0" fontId="9" fillId="0" borderId="9" xfId="0" applyFont="1" applyBorder="1" applyAlignment="1">
      <alignment horizontal="left" indent="1"/>
    </xf>
    <xf numFmtId="3" fontId="3" fillId="0" borderId="9" xfId="0" applyNumberFormat="1" applyFont="1" applyBorder="1" applyAlignment="1">
      <alignment horizontal="center"/>
    </xf>
    <xf numFmtId="3" fontId="3" fillId="0" borderId="9" xfId="0" applyNumberFormat="1" applyFont="1" applyBorder="1"/>
    <xf numFmtId="3" fontId="9" fillId="2" borderId="27" xfId="0" applyNumberFormat="1" applyFont="1" applyFill="1" applyBorder="1"/>
    <xf numFmtId="164" fontId="9" fillId="2" borderId="15" xfId="0" applyNumberFormat="1" applyFont="1" applyFill="1" applyBorder="1"/>
    <xf numFmtId="3" fontId="9" fillId="2" borderId="9" xfId="0" applyNumberFormat="1" applyFont="1" applyFill="1" applyBorder="1" applyAlignment="1">
      <alignment horizontal="right" indent="1"/>
    </xf>
    <xf numFmtId="0" fontId="9" fillId="7" borderId="9" xfId="0" applyFont="1" applyFill="1" applyBorder="1" applyAlignment="1">
      <alignment horizontal="left" indent="1"/>
    </xf>
    <xf numFmtId="3" fontId="3" fillId="7" borderId="9" xfId="0" applyNumberFormat="1" applyFont="1" applyFill="1" applyBorder="1" applyAlignment="1">
      <alignment horizontal="center"/>
    </xf>
    <xf numFmtId="3" fontId="3" fillId="7" borderId="9" xfId="0" applyNumberFormat="1" applyFont="1" applyFill="1" applyBorder="1"/>
    <xf numFmtId="3" fontId="9" fillId="7" borderId="27" xfId="0" applyNumberFormat="1" applyFont="1" applyFill="1" applyBorder="1"/>
    <xf numFmtId="164" fontId="9" fillId="7" borderId="15" xfId="0" applyNumberFormat="1" applyFont="1" applyFill="1" applyBorder="1"/>
    <xf numFmtId="3" fontId="9" fillId="7" borderId="9" xfId="0" applyNumberFormat="1" applyFont="1" applyFill="1" applyBorder="1" applyAlignment="1">
      <alignment horizontal="right" indent="1"/>
    </xf>
    <xf numFmtId="0" fontId="34" fillId="8" borderId="21" xfId="0" applyFont="1" applyFill="1" applyBorder="1" applyAlignment="1">
      <alignment horizontal="left" indent="1"/>
    </xf>
    <xf numFmtId="3" fontId="34" fillId="8" borderId="20" xfId="0" applyNumberFormat="1" applyFont="1" applyFill="1" applyBorder="1" applyAlignment="1">
      <alignment horizontal="center"/>
    </xf>
    <xf numFmtId="3" fontId="34" fillId="6" borderId="22" xfId="0" applyNumberFormat="1" applyFont="1" applyFill="1" applyBorder="1"/>
    <xf numFmtId="3" fontId="34" fillId="6" borderId="19" xfId="0" applyNumberFormat="1" applyFont="1" applyFill="1" applyBorder="1"/>
    <xf numFmtId="164" fontId="34" fillId="6" borderId="22" xfId="0" applyNumberFormat="1" applyFont="1" applyFill="1" applyBorder="1"/>
    <xf numFmtId="3" fontId="34" fillId="6" borderId="22" xfId="0" applyNumberFormat="1" applyFont="1" applyFill="1" applyBorder="1" applyAlignment="1">
      <alignment horizontal="right" indent="1"/>
    </xf>
    <xf numFmtId="0" fontId="35" fillId="2" borderId="0" xfId="1" applyFont="1" applyFill="1" applyAlignment="1">
      <alignment horizontal="right"/>
    </xf>
    <xf numFmtId="0" fontId="35" fillId="2" borderId="0" xfId="1" applyFont="1" applyFill="1"/>
    <xf numFmtId="0" fontId="35" fillId="2" borderId="0" xfId="1" applyFont="1" applyFill="1" applyAlignment="1">
      <alignment horizontal="right" vertical="center"/>
    </xf>
    <xf numFmtId="0" fontId="35" fillId="2" borderId="0" xfId="1" applyFont="1" applyFill="1" applyAlignment="1">
      <alignment vertical="center"/>
    </xf>
    <xf numFmtId="0" fontId="35" fillId="2" borderId="0" xfId="1" applyFont="1" applyFill="1" applyAlignment="1">
      <alignment vertical="center" wrapText="1"/>
    </xf>
    <xf numFmtId="0" fontId="36" fillId="2" borderId="0" xfId="1" applyFont="1" applyFill="1" applyAlignment="1">
      <alignment horizontal="right"/>
    </xf>
    <xf numFmtId="14" fontId="36" fillId="2" borderId="0" xfId="1" applyNumberFormat="1" applyFont="1" applyFill="1" applyAlignment="1">
      <alignment horizontal="left"/>
    </xf>
    <xf numFmtId="0" fontId="9" fillId="2" borderId="0" xfId="1" applyFont="1" applyFill="1"/>
    <xf numFmtId="0" fontId="35" fillId="2" borderId="0" xfId="0" applyFont="1" applyFill="1"/>
    <xf numFmtId="0" fontId="35" fillId="0" borderId="0" xfId="1" applyFont="1"/>
    <xf numFmtId="0" fontId="12" fillId="7" borderId="9" xfId="1" applyFont="1" applyFill="1" applyBorder="1" applyAlignment="1">
      <alignment vertical="center"/>
    </xf>
    <xf numFmtId="0" fontId="12" fillId="7" borderId="9" xfId="1" applyFont="1" applyFill="1" applyBorder="1" applyAlignment="1">
      <alignment horizontal="center" vertical="center"/>
    </xf>
    <xf numFmtId="164" fontId="12" fillId="7" borderId="15" xfId="1" applyNumberFormat="1" applyFont="1" applyFill="1" applyBorder="1" applyAlignment="1">
      <alignment horizontal="right" vertical="center"/>
    </xf>
    <xf numFmtId="3" fontId="12" fillId="7" borderId="15" xfId="1" applyNumberFormat="1" applyFont="1" applyFill="1" applyBorder="1" applyAlignment="1">
      <alignment horizontal="center" vertical="center"/>
    </xf>
    <xf numFmtId="164" fontId="12" fillId="7" borderId="16" xfId="1" applyNumberFormat="1" applyFont="1" applyFill="1" applyBorder="1" applyAlignment="1">
      <alignment horizontal="right" vertical="center"/>
    </xf>
    <xf numFmtId="0" fontId="7" fillId="7" borderId="17" xfId="1" applyFont="1" applyFill="1" applyBorder="1" applyAlignment="1">
      <alignment horizontal="center" vertical="center"/>
    </xf>
    <xf numFmtId="164" fontId="7" fillId="7" borderId="18" xfId="1" applyNumberFormat="1" applyFont="1" applyFill="1" applyBorder="1" applyAlignment="1">
      <alignment horizontal="right" vertical="center"/>
    </xf>
    <xf numFmtId="165" fontId="12" fillId="7" borderId="15" xfId="1" applyNumberFormat="1" applyFont="1" applyFill="1" applyBorder="1" applyAlignment="1">
      <alignment horizontal="right" vertical="center"/>
    </xf>
    <xf numFmtId="3" fontId="29" fillId="7" borderId="15" xfId="1" applyNumberFormat="1" applyFont="1" applyFill="1" applyBorder="1" applyAlignment="1">
      <alignment horizontal="center" vertical="center"/>
    </xf>
    <xf numFmtId="164" fontId="29" fillId="7" borderId="16" xfId="1" applyNumberFormat="1" applyFont="1" applyFill="1" applyBorder="1" applyAlignment="1">
      <alignment horizontal="right" vertical="center"/>
    </xf>
    <xf numFmtId="166" fontId="30" fillId="7" borderId="9" xfId="1" applyNumberFormat="1" applyFont="1" applyFill="1" applyBorder="1" applyAlignment="1">
      <alignment horizontal="center" vertical="center"/>
    </xf>
    <xf numFmtId="167" fontId="30" fillId="7" borderId="15" xfId="1" applyNumberFormat="1" applyFont="1" applyFill="1" applyBorder="1" applyAlignment="1">
      <alignment horizontal="right" vertical="center"/>
    </xf>
    <xf numFmtId="166" fontId="31" fillId="7" borderId="9" xfId="1" applyNumberFormat="1" applyFont="1" applyFill="1" applyBorder="1" applyAlignment="1">
      <alignment horizontal="center" vertical="center"/>
    </xf>
    <xf numFmtId="167" fontId="31" fillId="7" borderId="15" xfId="1" applyNumberFormat="1" applyFont="1" applyFill="1" applyBorder="1" applyAlignment="1">
      <alignment horizontal="right" vertical="center"/>
    </xf>
    <xf numFmtId="3" fontId="9" fillId="0" borderId="0" xfId="1" applyNumberFormat="1" applyFont="1"/>
    <xf numFmtId="0" fontId="9" fillId="0" borderId="17" xfId="0" applyFont="1" applyBorder="1" applyAlignment="1">
      <alignment vertical="center"/>
    </xf>
    <xf numFmtId="168" fontId="7" fillId="0" borderId="9" xfId="0" applyNumberFormat="1" applyFont="1" applyBorder="1"/>
    <xf numFmtId="168" fontId="30" fillId="0" borderId="29" xfId="0" applyNumberFormat="1" applyFont="1" applyBorder="1"/>
    <xf numFmtId="0" fontId="9" fillId="0" borderId="12" xfId="0" applyFont="1" applyBorder="1" applyAlignment="1">
      <alignment vertical="center"/>
    </xf>
    <xf numFmtId="168" fontId="7" fillId="0" borderId="10" xfId="0" applyNumberFormat="1" applyFont="1" applyBorder="1"/>
    <xf numFmtId="3" fontId="3" fillId="0" borderId="10" xfId="0" applyNumberFormat="1" applyFont="1" applyBorder="1"/>
    <xf numFmtId="168" fontId="30" fillId="0" borderId="30" xfId="0" applyNumberFormat="1" applyFont="1" applyBorder="1"/>
    <xf numFmtId="0" fontId="9" fillId="0" borderId="28" xfId="0" applyFont="1" applyBorder="1" applyAlignment="1">
      <alignment vertical="center"/>
    </xf>
    <xf numFmtId="168" fontId="7" fillId="0" borderId="25" xfId="0" applyNumberFormat="1" applyFont="1" applyBorder="1"/>
    <xf numFmtId="3" fontId="3" fillId="0" borderId="25" xfId="0" applyNumberFormat="1" applyFont="1" applyBorder="1"/>
    <xf numFmtId="168" fontId="30" fillId="0" borderId="31" xfId="0" applyNumberFormat="1" applyFont="1" applyBorder="1"/>
    <xf numFmtId="0" fontId="3" fillId="0" borderId="12" xfId="0" applyFont="1" applyBorder="1" applyAlignment="1">
      <alignment horizontal="right" vertical="center"/>
    </xf>
    <xf numFmtId="0" fontId="19" fillId="0" borderId="0" xfId="0" applyFont="1" applyAlignment="1">
      <alignment horizontal="right"/>
    </xf>
    <xf numFmtId="3" fontId="34" fillId="0" borderId="0" xfId="0" applyNumberFormat="1" applyFont="1"/>
    <xf numFmtId="165" fontId="7" fillId="0" borderId="0" xfId="0" applyNumberFormat="1" applyFont="1" applyAlignment="1">
      <alignment horizontal="right"/>
    </xf>
    <xf numFmtId="165" fontId="37" fillId="0" borderId="0" xfId="0" applyNumberFormat="1" applyFont="1" applyAlignment="1">
      <alignment horizontal="left"/>
    </xf>
    <xf numFmtId="0" fontId="7" fillId="0" borderId="0" xfId="0" applyFont="1" applyAlignment="1">
      <alignment wrapText="1"/>
    </xf>
    <xf numFmtId="0" fontId="9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5" fontId="38" fillId="0" borderId="0" xfId="1" applyNumberFormat="1" applyFont="1" applyAlignment="1">
      <alignment horizontal="right" vertical="center"/>
    </xf>
    <xf numFmtId="0" fontId="19" fillId="0" borderId="21" xfId="0" applyFont="1" applyBorder="1" applyAlignment="1">
      <alignment horizontal="right"/>
    </xf>
    <xf numFmtId="165" fontId="3" fillId="0" borderId="27" xfId="0" applyNumberFormat="1" applyFont="1" applyBorder="1" applyAlignment="1">
      <alignment horizontal="right"/>
    </xf>
    <xf numFmtId="165" fontId="30" fillId="0" borderId="18" xfId="0" applyNumberFormat="1" applyFont="1" applyBorder="1"/>
    <xf numFmtId="165" fontId="44" fillId="0" borderId="18" xfId="0" applyNumberFormat="1" applyFont="1" applyBorder="1"/>
    <xf numFmtId="165" fontId="30" fillId="0" borderId="18" xfId="0" applyNumberFormat="1" applyFont="1" applyBorder="1" applyAlignment="1">
      <alignment horizontal="right"/>
    </xf>
    <xf numFmtId="165" fontId="39" fillId="0" borderId="9" xfId="1" applyNumberFormat="1" applyFont="1" applyBorder="1" applyAlignment="1">
      <alignment vertical="center"/>
    </xf>
    <xf numFmtId="0" fontId="46" fillId="7" borderId="9" xfId="1" applyFont="1" applyFill="1" applyBorder="1" applyAlignment="1">
      <alignment horizontal="center" vertical="center"/>
    </xf>
    <xf numFmtId="164" fontId="46" fillId="7" borderId="15" xfId="1" applyNumberFormat="1" applyFont="1" applyFill="1" applyBorder="1" applyAlignment="1">
      <alignment horizontal="right" vertical="center"/>
    </xf>
    <xf numFmtId="0" fontId="40" fillId="5" borderId="25" xfId="1" applyFont="1" applyFill="1" applyBorder="1" applyAlignment="1">
      <alignment horizontal="center" vertical="center"/>
    </xf>
    <xf numFmtId="0" fontId="40" fillId="5" borderId="10" xfId="1" applyFont="1" applyFill="1" applyBorder="1" applyAlignment="1">
      <alignment horizontal="center" vertical="center"/>
    </xf>
    <xf numFmtId="9" fontId="45" fillId="5" borderId="22" xfId="1" applyNumberFormat="1" applyFont="1" applyFill="1" applyBorder="1" applyAlignment="1">
      <alignment horizontal="right" vertical="center"/>
    </xf>
    <xf numFmtId="165" fontId="39" fillId="7" borderId="9" xfId="1" applyNumberFormat="1" applyFont="1" applyFill="1" applyBorder="1" applyAlignment="1">
      <alignment vertical="center"/>
    </xf>
    <xf numFmtId="165" fontId="3" fillId="0" borderId="9" xfId="0" applyNumberFormat="1" applyFont="1" applyBorder="1"/>
    <xf numFmtId="165" fontId="3" fillId="7" borderId="9" xfId="0" applyNumberFormat="1" applyFont="1" applyFill="1" applyBorder="1"/>
    <xf numFmtId="0" fontId="35" fillId="0" borderId="0" xfId="0" applyFont="1" applyAlignment="1">
      <alignment horizontal="right"/>
    </xf>
    <xf numFmtId="165" fontId="35" fillId="0" borderId="0" xfId="0" applyNumberFormat="1" applyFont="1" applyAlignment="1">
      <alignment horizontal="left"/>
    </xf>
    <xf numFmtId="165" fontId="47" fillId="0" borderId="0" xfId="0" applyNumberFormat="1" applyFont="1"/>
    <xf numFmtId="0" fontId="48" fillId="0" borderId="0" xfId="0" applyFont="1" applyAlignment="1">
      <alignment horizontal="right"/>
    </xf>
    <xf numFmtId="0" fontId="48" fillId="0" borderId="0" xfId="0" applyFont="1"/>
    <xf numFmtId="0" fontId="49" fillId="0" borderId="0" xfId="0" applyFont="1" applyAlignment="1">
      <alignment horizontal="right" vertical="top"/>
    </xf>
    <xf numFmtId="0" fontId="49" fillId="0" borderId="0" xfId="0" applyFont="1" applyAlignment="1">
      <alignment horizontal="right"/>
    </xf>
    <xf numFmtId="14" fontId="49" fillId="0" borderId="0" xfId="0" applyNumberFormat="1" applyFont="1" applyAlignment="1">
      <alignment horizontal="left" vertical="top"/>
    </xf>
    <xf numFmtId="9" fontId="7" fillId="6" borderId="20" xfId="0" applyNumberFormat="1" applyFont="1" applyFill="1" applyBorder="1"/>
    <xf numFmtId="0" fontId="3" fillId="0" borderId="9" xfId="0" applyFont="1" applyBorder="1" applyAlignment="1">
      <alignment horizontal="left" indent="1"/>
    </xf>
    <xf numFmtId="0" fontId="3" fillId="7" borderId="9" xfId="0" applyFont="1" applyFill="1" applyBorder="1" applyAlignment="1">
      <alignment horizontal="left" indent="1"/>
    </xf>
    <xf numFmtId="0" fontId="7" fillId="8" borderId="21" xfId="0" applyFont="1" applyFill="1" applyBorder="1" applyAlignment="1">
      <alignment horizontal="left" indent="1"/>
    </xf>
    <xf numFmtId="3" fontId="7" fillId="8" borderId="20" xfId="0" applyNumberFormat="1" applyFont="1" applyFill="1" applyBorder="1" applyAlignment="1">
      <alignment horizontal="center"/>
    </xf>
    <xf numFmtId="3" fontId="7" fillId="6" borderId="22" xfId="0" applyNumberFormat="1" applyFont="1" applyFill="1" applyBorder="1"/>
    <xf numFmtId="164" fontId="3" fillId="0" borderId="15" xfId="0" applyNumberFormat="1" applyFont="1" applyBorder="1" applyAlignment="1">
      <alignment horizontal="right" indent="1"/>
    </xf>
    <xf numFmtId="164" fontId="3" fillId="7" borderId="15" xfId="0" applyNumberFormat="1" applyFont="1" applyFill="1" applyBorder="1" applyAlignment="1">
      <alignment horizontal="right" indent="1"/>
    </xf>
    <xf numFmtId="164" fontId="7" fillId="6" borderId="22" xfId="0" applyNumberFormat="1" applyFont="1" applyFill="1" applyBorder="1" applyAlignment="1">
      <alignment horizontal="right" indent="1"/>
    </xf>
    <xf numFmtId="14" fontId="36" fillId="0" borderId="0" xfId="1" applyNumberFormat="1" applyFont="1" applyAlignment="1">
      <alignment horizontal="left"/>
    </xf>
    <xf numFmtId="0" fontId="3" fillId="0" borderId="38" xfId="0" applyFont="1" applyBorder="1" applyAlignment="1">
      <alignment horizontal="right" vertical="center"/>
    </xf>
    <xf numFmtId="168" fontId="7" fillId="0" borderId="39" xfId="0" applyNumberFormat="1" applyFont="1" applyBorder="1"/>
    <xf numFmtId="3" fontId="3" fillId="0" borderId="39" xfId="0" applyNumberFormat="1" applyFont="1" applyBorder="1"/>
    <xf numFmtId="168" fontId="30" fillId="0" borderId="40" xfId="0" applyNumberFormat="1" applyFont="1" applyBorder="1"/>
    <xf numFmtId="165" fontId="3" fillId="0" borderId="41" xfId="0" applyNumberFormat="1" applyFont="1" applyBorder="1" applyAlignment="1">
      <alignment horizontal="right"/>
    </xf>
    <xf numFmtId="0" fontId="3" fillId="0" borderId="17" xfId="0" applyFont="1" applyBorder="1" applyAlignment="1">
      <alignment horizontal="right" vertical="center"/>
    </xf>
    <xf numFmtId="0" fontId="35" fillId="0" borderId="0" xfId="0" applyFont="1" applyAlignment="1">
      <alignment horizontal="left"/>
    </xf>
    <xf numFmtId="165" fontId="44" fillId="0" borderId="42" xfId="0" applyNumberFormat="1" applyFont="1" applyBorder="1"/>
    <xf numFmtId="0" fontId="34" fillId="9" borderId="9" xfId="0" applyFont="1" applyFill="1" applyBorder="1" applyAlignment="1">
      <alignment horizontal="left" vertical="center" wrapText="1"/>
    </xf>
    <xf numFmtId="0" fontId="34" fillId="9" borderId="9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9" fillId="9" borderId="9" xfId="0" applyFont="1" applyFill="1" applyBorder="1"/>
    <xf numFmtId="0" fontId="19" fillId="9" borderId="9" xfId="0" applyFont="1" applyFill="1" applyBorder="1" applyAlignment="1">
      <alignment horizontal="right"/>
    </xf>
    <xf numFmtId="164" fontId="3" fillId="2" borderId="9" xfId="0" applyNumberFormat="1" applyFont="1" applyFill="1" applyBorder="1" applyAlignment="1">
      <alignment horizontal="center"/>
    </xf>
    <xf numFmtId="0" fontId="46" fillId="0" borderId="9" xfId="1" applyFont="1" applyBorder="1" applyAlignment="1">
      <alignment horizontal="center" vertical="center"/>
    </xf>
    <xf numFmtId="165" fontId="12" fillId="2" borderId="9" xfId="1" applyNumberFormat="1" applyFont="1" applyFill="1" applyBorder="1" applyAlignment="1">
      <alignment vertical="center"/>
    </xf>
    <xf numFmtId="0" fontId="12" fillId="12" borderId="9" xfId="1" applyFont="1" applyFill="1" applyBorder="1" applyAlignment="1">
      <alignment vertical="center"/>
    </xf>
    <xf numFmtId="164" fontId="3" fillId="12" borderId="9" xfId="0" applyNumberFormat="1" applyFont="1" applyFill="1" applyBorder="1" applyAlignment="1">
      <alignment horizontal="center"/>
    </xf>
    <xf numFmtId="0" fontId="46" fillId="12" borderId="9" xfId="1" applyFont="1" applyFill="1" applyBorder="1" applyAlignment="1">
      <alignment horizontal="center" vertical="center"/>
    </xf>
    <xf numFmtId="0" fontId="12" fillId="12" borderId="9" xfId="1" applyFont="1" applyFill="1" applyBorder="1" applyAlignment="1">
      <alignment horizontal="center" vertical="center"/>
    </xf>
    <xf numFmtId="165" fontId="12" fillId="12" borderId="9" xfId="1" applyNumberFormat="1" applyFont="1" applyFill="1" applyBorder="1" applyAlignment="1">
      <alignment vertical="center"/>
    </xf>
    <xf numFmtId="0" fontId="3" fillId="12" borderId="9" xfId="1" applyFont="1" applyFill="1" applyBorder="1" applyAlignment="1">
      <alignment vertical="center"/>
    </xf>
    <xf numFmtId="164" fontId="37" fillId="0" borderId="22" xfId="0" applyNumberFormat="1" applyFont="1" applyBorder="1" applyAlignment="1">
      <alignment horizontal="center"/>
    </xf>
    <xf numFmtId="3" fontId="28" fillId="2" borderId="20" xfId="1" applyNumberFormat="1" applyFont="1" applyFill="1" applyBorder="1" applyAlignment="1">
      <alignment horizontal="center" vertical="center"/>
    </xf>
    <xf numFmtId="165" fontId="14" fillId="2" borderId="20" xfId="1" applyNumberFormat="1" applyFont="1" applyFill="1" applyBorder="1" applyAlignment="1">
      <alignment vertical="center"/>
    </xf>
    <xf numFmtId="0" fontId="48" fillId="0" borderId="0" xfId="0" applyFont="1" applyAlignment="1">
      <alignment vertical="top"/>
    </xf>
    <xf numFmtId="0" fontId="48" fillId="0" borderId="0" xfId="0" applyFont="1" applyAlignment="1">
      <alignment horizontal="right" vertical="top"/>
    </xf>
    <xf numFmtId="0" fontId="41" fillId="7" borderId="9" xfId="1" applyFont="1" applyFill="1" applyBorder="1" applyAlignment="1">
      <alignment horizontal="right" vertical="center"/>
    </xf>
    <xf numFmtId="0" fontId="45" fillId="5" borderId="20" xfId="1" applyFont="1" applyFill="1" applyBorder="1" applyAlignment="1">
      <alignment horizontal="right" vertical="center"/>
    </xf>
    <xf numFmtId="0" fontId="39" fillId="0" borderId="9" xfId="1" applyFont="1" applyBorder="1" applyAlignment="1">
      <alignment horizontal="right" vertical="center"/>
    </xf>
    <xf numFmtId="0" fontId="39" fillId="7" borderId="9" xfId="1" applyFont="1" applyFill="1" applyBorder="1" applyAlignment="1">
      <alignment horizontal="right" vertical="center"/>
    </xf>
    <xf numFmtId="0" fontId="7" fillId="5" borderId="4" xfId="1" applyFont="1" applyFill="1" applyBorder="1" applyAlignment="1">
      <alignment horizontal="center" vertical="top"/>
    </xf>
    <xf numFmtId="0" fontId="7" fillId="5" borderId="5" xfId="1" applyFont="1" applyFill="1" applyBorder="1" applyAlignment="1">
      <alignment horizontal="center" vertical="top"/>
    </xf>
    <xf numFmtId="0" fontId="45" fillId="5" borderId="9" xfId="1" applyFont="1" applyFill="1" applyBorder="1" applyAlignment="1">
      <alignment horizontal="left" vertical="center" wrapText="1"/>
    </xf>
    <xf numFmtId="17" fontId="7" fillId="3" borderId="4" xfId="1" applyNumberFormat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14" fontId="35" fillId="2" borderId="0" xfId="1" applyNumberFormat="1" applyFont="1" applyFill="1" applyAlignment="1">
      <alignment horizontal="left"/>
    </xf>
    <xf numFmtId="0" fontId="27" fillId="5" borderId="4" xfId="1" applyFont="1" applyFill="1" applyBorder="1" applyAlignment="1">
      <alignment horizontal="center" vertical="top"/>
    </xf>
    <xf numFmtId="0" fontId="27" fillId="5" borderId="6" xfId="1" applyFont="1" applyFill="1" applyBorder="1" applyAlignment="1">
      <alignment horizontal="center" vertical="top"/>
    </xf>
    <xf numFmtId="0" fontId="28" fillId="5" borderId="4" xfId="1" applyFont="1" applyFill="1" applyBorder="1" applyAlignment="1">
      <alignment horizontal="center" vertical="top"/>
    </xf>
    <xf numFmtId="0" fontId="28" fillId="5" borderId="5" xfId="1" applyFont="1" applyFill="1" applyBorder="1" applyAlignment="1">
      <alignment horizontal="center" vertical="top"/>
    </xf>
    <xf numFmtId="17" fontId="7" fillId="5" borderId="4" xfId="1" applyNumberFormat="1" applyFont="1" applyFill="1" applyBorder="1" applyAlignment="1">
      <alignment horizontal="center" vertical="top"/>
    </xf>
    <xf numFmtId="0" fontId="7" fillId="5" borderId="6" xfId="1" applyFont="1" applyFill="1" applyBorder="1" applyAlignment="1">
      <alignment horizontal="center" vertical="top"/>
    </xf>
    <xf numFmtId="0" fontId="7" fillId="5" borderId="7" xfId="1" applyFont="1" applyFill="1" applyBorder="1" applyAlignment="1">
      <alignment horizontal="center" vertical="top"/>
    </xf>
    <xf numFmtId="0" fontId="7" fillId="5" borderId="8" xfId="1" applyFont="1" applyFill="1" applyBorder="1" applyAlignment="1">
      <alignment horizontal="center" vertical="top"/>
    </xf>
    <xf numFmtId="0" fontId="26" fillId="2" borderId="1" xfId="1" applyFont="1" applyFill="1" applyBorder="1" applyAlignment="1">
      <alignment horizontal="center" wrapText="1"/>
    </xf>
    <xf numFmtId="0" fontId="7" fillId="3" borderId="7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10" fillId="4" borderId="0" xfId="1" applyFont="1" applyFill="1" applyAlignment="1">
      <alignment horizontal="left" vertical="center" wrapText="1" indent="1"/>
    </xf>
    <xf numFmtId="0" fontId="10" fillId="7" borderId="0" xfId="1" applyFont="1" applyFill="1" applyAlignment="1">
      <alignment horizontal="left" vertical="center" wrapText="1" indent="1"/>
    </xf>
    <xf numFmtId="0" fontId="7" fillId="3" borderId="25" xfId="1" applyFont="1" applyFill="1" applyBorder="1" applyAlignment="1">
      <alignment horizontal="left" vertical="center" wrapText="1"/>
    </xf>
    <xf numFmtId="0" fontId="7" fillId="3" borderId="10" xfId="1" applyFont="1" applyFill="1" applyBorder="1" applyAlignment="1">
      <alignment horizontal="left" vertical="center" wrapText="1"/>
    </xf>
    <xf numFmtId="0" fontId="7" fillId="5" borderId="25" xfId="1" applyFont="1" applyFill="1" applyBorder="1" applyAlignment="1">
      <alignment horizontal="left" vertical="center" wrapText="1"/>
    </xf>
    <xf numFmtId="0" fontId="7" fillId="5" borderId="10" xfId="1" applyFont="1" applyFill="1" applyBorder="1" applyAlignment="1">
      <alignment horizontal="left" vertical="center" wrapText="1"/>
    </xf>
    <xf numFmtId="0" fontId="34" fillId="6" borderId="11" xfId="0" applyFont="1" applyFill="1" applyBorder="1" applyAlignment="1">
      <alignment horizontal="left" vertical="top" wrapText="1" indent="1"/>
    </xf>
    <xf numFmtId="0" fontId="34" fillId="6" borderId="1" xfId="0" applyFont="1" applyFill="1" applyBorder="1" applyAlignment="1">
      <alignment horizontal="left" vertical="top" indent="1"/>
    </xf>
    <xf numFmtId="0" fontId="34" fillId="6" borderId="14" xfId="0" applyFont="1" applyFill="1" applyBorder="1" applyAlignment="1">
      <alignment horizontal="left" vertical="top" indent="1"/>
    </xf>
    <xf numFmtId="0" fontId="42" fillId="6" borderId="11" xfId="0" applyFont="1" applyFill="1" applyBorder="1" applyAlignment="1">
      <alignment horizontal="center" vertical="top" wrapText="1"/>
    </xf>
    <xf numFmtId="0" fontId="42" fillId="6" borderId="1" xfId="0" applyFont="1" applyFill="1" applyBorder="1" applyAlignment="1">
      <alignment horizontal="center" vertical="top" wrapText="1"/>
    </xf>
    <xf numFmtId="0" fontId="42" fillId="6" borderId="14" xfId="0" applyFont="1" applyFill="1" applyBorder="1" applyAlignment="1">
      <alignment horizontal="center" vertical="top" wrapText="1"/>
    </xf>
    <xf numFmtId="0" fontId="34" fillId="6" borderId="27" xfId="0" applyFont="1" applyFill="1" applyBorder="1" applyAlignment="1">
      <alignment horizontal="center" vertical="top"/>
    </xf>
    <xf numFmtId="0" fontId="34" fillId="6" borderId="15" xfId="0" applyFont="1" applyFill="1" applyBorder="1" applyAlignment="1">
      <alignment horizontal="center" vertical="top"/>
    </xf>
    <xf numFmtId="0" fontId="34" fillId="6" borderId="27" xfId="0" applyFont="1" applyFill="1" applyBorder="1" applyAlignment="1">
      <alignment horizontal="center" vertical="top" wrapText="1"/>
    </xf>
    <xf numFmtId="0" fontId="34" fillId="6" borderId="15" xfId="0" applyFont="1" applyFill="1" applyBorder="1" applyAlignment="1">
      <alignment horizontal="center" vertical="top" wrapText="1"/>
    </xf>
    <xf numFmtId="165" fontId="3" fillId="7" borderId="9" xfId="0" applyNumberFormat="1" applyFont="1" applyFill="1" applyBorder="1" applyAlignment="1">
      <alignment horizontal="right" indent="1"/>
    </xf>
    <xf numFmtId="9" fontId="7" fillId="6" borderId="20" xfId="0" applyNumberFormat="1" applyFont="1" applyFill="1" applyBorder="1" applyAlignment="1">
      <alignment horizontal="right" indent="1"/>
    </xf>
    <xf numFmtId="165" fontId="3" fillId="0" borderId="9" xfId="0" applyNumberFormat="1" applyFont="1" applyBorder="1" applyAlignment="1">
      <alignment horizontal="right" indent="1"/>
    </xf>
    <xf numFmtId="0" fontId="19" fillId="9" borderId="37" xfId="0" applyFont="1" applyFill="1" applyBorder="1" applyAlignment="1">
      <alignment horizontal="center" vertical="top" wrapText="1"/>
    </xf>
    <xf numFmtId="0" fontId="19" fillId="9" borderId="13" xfId="0" applyFont="1" applyFill="1" applyBorder="1" applyAlignment="1">
      <alignment horizontal="center" vertical="top" wrapText="1"/>
    </xf>
    <xf numFmtId="0" fontId="34" fillId="9" borderId="4" xfId="0" applyFont="1" applyFill="1" applyBorder="1" applyAlignment="1">
      <alignment horizontal="center" vertical="center"/>
    </xf>
    <xf numFmtId="0" fontId="34" fillId="9" borderId="6" xfId="0" applyFont="1" applyFill="1" applyBorder="1" applyAlignment="1">
      <alignment horizontal="center" vertical="center"/>
    </xf>
    <xf numFmtId="0" fontId="34" fillId="9" borderId="5" xfId="0" applyFont="1" applyFill="1" applyBorder="1" applyAlignment="1">
      <alignment horizontal="center" vertical="center"/>
    </xf>
    <xf numFmtId="168" fontId="9" fillId="10" borderId="36" xfId="0" applyNumberFormat="1" applyFont="1" applyFill="1" applyBorder="1" applyAlignment="1">
      <alignment horizontal="center" vertical="top" wrapText="1"/>
    </xf>
    <xf numFmtId="168" fontId="9" fillId="10" borderId="27" xfId="0" applyNumberFormat="1" applyFont="1" applyFill="1" applyBorder="1" applyAlignment="1">
      <alignment horizontal="center" vertical="top" wrapText="1"/>
    </xf>
    <xf numFmtId="0" fontId="9" fillId="9" borderId="32" xfId="0" applyFont="1" applyFill="1" applyBorder="1" applyAlignment="1">
      <alignment horizontal="left" vertical="top" wrapText="1"/>
    </xf>
    <xf numFmtId="0" fontId="9" fillId="9" borderId="17" xfId="0" applyFont="1" applyFill="1" applyBorder="1" applyAlignment="1">
      <alignment horizontal="left" vertical="top" wrapText="1"/>
    </xf>
    <xf numFmtId="0" fontId="34" fillId="9" borderId="33" xfId="0" applyFont="1" applyFill="1" applyBorder="1" applyAlignment="1">
      <alignment horizontal="center" vertical="top" wrapText="1"/>
    </xf>
    <xf numFmtId="0" fontId="34" fillId="9" borderId="10" xfId="0" applyFont="1" applyFill="1" applyBorder="1" applyAlignment="1">
      <alignment horizontal="center" vertical="top" wrapText="1"/>
    </xf>
    <xf numFmtId="0" fontId="9" fillId="9" borderId="34" xfId="0" applyFont="1" applyFill="1" applyBorder="1" applyAlignment="1">
      <alignment horizontal="center" vertical="top" wrapText="1"/>
    </xf>
    <xf numFmtId="0" fontId="9" fillId="9" borderId="11" xfId="0" applyFont="1" applyFill="1" applyBorder="1" applyAlignment="1">
      <alignment horizontal="center" vertical="top" wrapText="1"/>
    </xf>
    <xf numFmtId="0" fontId="30" fillId="9" borderId="33" xfId="0" applyFont="1" applyFill="1" applyBorder="1" applyAlignment="1">
      <alignment horizontal="center" vertical="top" wrapText="1"/>
    </xf>
    <xf numFmtId="0" fontId="30" fillId="9" borderId="10" xfId="0" applyFont="1" applyFill="1" applyBorder="1" applyAlignment="1">
      <alignment horizontal="center" vertical="top" wrapText="1"/>
    </xf>
    <xf numFmtId="168" fontId="9" fillId="11" borderId="35" xfId="0" applyNumberFormat="1" applyFont="1" applyFill="1" applyBorder="1" applyAlignment="1">
      <alignment horizontal="center" wrapText="1"/>
    </xf>
    <xf numFmtId="168" fontId="9" fillId="11" borderId="9" xfId="0" applyNumberFormat="1" applyFont="1" applyFill="1" applyBorder="1" applyAlignment="1">
      <alignment horizontal="center" wrapText="1"/>
    </xf>
  </cellXfs>
  <cellStyles count="5">
    <cellStyle name="Standard" xfId="0" builtinId="0"/>
    <cellStyle name="Standard 11 2 2" xfId="2" xr:uid="{0D2A9027-AC0B-4B7D-9803-C702A07FA3A8}"/>
    <cellStyle name="Standard 5 2" xfId="1" xr:uid="{CC47A21E-0B22-4128-982D-3EABC4E31BC8}"/>
    <cellStyle name="Standard 5 2 2" xfId="4" xr:uid="{6A46B39C-CF4B-4E22-BBED-637E3F77E302}"/>
    <cellStyle name="Standard 5 3 2 2" xfId="3" xr:uid="{F8D76D1C-721B-4994-B970-054F4DEEA1F9}"/>
  </cellStyles>
  <dxfs count="0"/>
  <tableStyles count="0" defaultTableStyle="TableStyleMedium2" defaultPivotStyle="PivotStyleLight16"/>
  <colors>
    <mruColors>
      <color rgb="FFFFFEC5"/>
      <color rgb="FFDEDC00"/>
      <color rgb="FFBEC200"/>
      <color rgb="FF163970"/>
      <color rgb="FFEE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336481481481485E-2"/>
          <c:y val="3.9598444444444443E-2"/>
          <c:w val="0.95193051652366645"/>
          <c:h val="0.87266805507742318"/>
        </c:manualLayout>
      </c:layout>
      <c:barChart>
        <c:barDir val="col"/>
        <c:grouping val="clustered"/>
        <c:varyColors val="0"/>
        <c:ser>
          <c:idx val="0"/>
          <c:order val="0"/>
          <c:tx>
            <c:v>Mittelwert [mon.]</c:v>
          </c:tx>
          <c:spPr>
            <a:solidFill>
              <a:srgbClr val="16397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44000" rIns="38100" bIns="144000" anchor="ctr">
                <a:spAutoFit/>
              </a:bodyPr>
              <a:lstStyle/>
              <a:p>
                <a:pPr>
                  <a:defRPr sz="180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de-D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Genehmigungsdauer!$A$4:$A$17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Jan-Okt 2026</c:v>
                </c:pt>
              </c:strCache>
            </c:strRef>
          </c:cat>
          <c:val>
            <c:numRef>
              <c:f>Genehmigungsdauer!$B$4:$B$17</c:f>
              <c:numCache>
                <c:formatCode>0.0</c:formatCode>
                <c:ptCount val="14"/>
                <c:pt idx="0">
                  <c:v>12.179536978916692</c:v>
                </c:pt>
                <c:pt idx="1">
                  <c:v>12.571768910065568</c:v>
                </c:pt>
                <c:pt idx="2">
                  <c:v>16.207995091435308</c:v>
                </c:pt>
                <c:pt idx="3">
                  <c:v>15.527588297809862</c:v>
                </c:pt>
                <c:pt idx="4">
                  <c:v>17.895463866786947</c:v>
                </c:pt>
                <c:pt idx="5">
                  <c:v>20.672802832076371</c:v>
                </c:pt>
                <c:pt idx="6">
                  <c:v>21.618567315243006</c:v>
                </c:pt>
                <c:pt idx="7">
                  <c:v>23.127017313261177</c:v>
                </c:pt>
                <c:pt idx="8">
                  <c:v>22.235578254021299</c:v>
                </c:pt>
                <c:pt idx="9">
                  <c:v>23.909313757619458</c:v>
                </c:pt>
                <c:pt idx="10">
                  <c:v>25.930680830705327</c:v>
                </c:pt>
                <c:pt idx="11">
                  <c:v>23.131430937510828</c:v>
                </c:pt>
                <c:pt idx="12">
                  <c:v>16.73788529965244</c:v>
                </c:pt>
                <c:pt idx="13">
                  <c:v>17.950573105954696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25-44EC-A08B-1AE72EDCB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86345296"/>
        <c:axId val="486347264"/>
      </c:barChart>
      <c:lineChart>
        <c:grouping val="standard"/>
        <c:varyColors val="0"/>
        <c:ser>
          <c:idx val="1"/>
          <c:order val="1"/>
          <c:tx>
            <c:v>Median [mon.]</c:v>
          </c:tx>
          <c:spPr>
            <a:ln w="38100">
              <a:noFill/>
            </a:ln>
          </c:spPr>
          <c:marker>
            <c:symbol val="circle"/>
            <c:size val="10"/>
            <c:spPr>
              <a:solidFill>
                <a:srgbClr val="DEDC00"/>
              </a:solidFill>
              <a:ln w="9525">
                <a:solidFill>
                  <a:srgbClr val="163970"/>
                </a:solidFill>
              </a:ln>
            </c:spPr>
          </c:marker>
          <c:dLbls>
            <c:dLbl>
              <c:idx val="5"/>
              <c:layout>
                <c:manualLayout>
                  <c:x val="-3.5725989596708863E-2"/>
                  <c:y val="2.06308407514337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B94-476D-9526-E3F3E03FA4B8}"/>
                </c:ext>
              </c:extLst>
            </c:dLbl>
            <c:numFmt formatCode="#,##0.0" sourceLinked="0"/>
            <c:spPr>
              <a:solidFill>
                <a:srgbClr val="DEDC00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 i="1"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Genehmigungsdauer!$A$4:$A$17</c:f>
              <c:strCach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Jan-Okt 2026</c:v>
                </c:pt>
              </c:strCache>
            </c:strRef>
          </c:cat>
          <c:val>
            <c:numRef>
              <c:f>Genehmigungsdauer!$D$4:$D$17</c:f>
              <c:numCache>
                <c:formatCode>0.0</c:formatCode>
                <c:ptCount val="14"/>
                <c:pt idx="0">
                  <c:v>8.7780821917808218</c:v>
                </c:pt>
                <c:pt idx="1">
                  <c:v>9.6986301369863011</c:v>
                </c:pt>
                <c:pt idx="2">
                  <c:v>13.150684931506849</c:v>
                </c:pt>
                <c:pt idx="3">
                  <c:v>11.802739726027397</c:v>
                </c:pt>
                <c:pt idx="4">
                  <c:v>14.465753424657533</c:v>
                </c:pt>
                <c:pt idx="5">
                  <c:v>19.495890410958904</c:v>
                </c:pt>
                <c:pt idx="6">
                  <c:v>15.64931506849315</c:v>
                </c:pt>
                <c:pt idx="7">
                  <c:v>17.424657534246574</c:v>
                </c:pt>
                <c:pt idx="8">
                  <c:v>16.010958904109589</c:v>
                </c:pt>
                <c:pt idx="9">
                  <c:v>17.852054794520548</c:v>
                </c:pt>
                <c:pt idx="10">
                  <c:v>22.356164383561644</c:v>
                </c:pt>
                <c:pt idx="11">
                  <c:v>17.161643835616438</c:v>
                </c:pt>
                <c:pt idx="12">
                  <c:v>12.591780821917808</c:v>
                </c:pt>
                <c:pt idx="13">
                  <c:v>14.564383561643835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F25-44EC-A08B-1AE72EDCB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345296"/>
        <c:axId val="486347264"/>
      </c:lineChart>
      <c:catAx>
        <c:axId val="4863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Calibri Light" panose="020F0302020204030204" pitchFamily="34" charset="0"/>
                <a:ea typeface="Calibri Light" panose="020F0302020204030204" pitchFamily="34" charset="0"/>
                <a:cs typeface="Calibri Light" panose="020F0302020204030204" pitchFamily="34" charset="0"/>
              </a:defRPr>
            </a:pPr>
            <a:endParaRPr lang="de-DE"/>
          </a:p>
        </c:txPr>
        <c:crossAx val="486347264"/>
        <c:crosses val="autoZero"/>
        <c:auto val="0"/>
        <c:lblAlgn val="ctr"/>
        <c:lblOffset val="10"/>
        <c:noMultiLvlLbl val="0"/>
      </c:catAx>
      <c:valAx>
        <c:axId val="486347264"/>
        <c:scaling>
          <c:orientation val="minMax"/>
          <c:max val="27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65000"/>
                </a:schemeClr>
              </a:solidFill>
              <a:prstDash val="solid"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Calibri Light" panose="020F0302020204030204" pitchFamily="34" charset="0"/>
                <a:ea typeface="Calibri Light" panose="020F0302020204030204" pitchFamily="34" charset="0"/>
                <a:cs typeface="Calibri Light" panose="020F0302020204030204" pitchFamily="34" charset="0"/>
              </a:defRPr>
            </a:pPr>
            <a:endParaRPr lang="de-DE"/>
          </a:p>
        </c:txPr>
        <c:crossAx val="486345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egendEntry>
        <c:idx val="1"/>
        <c:txPr>
          <a:bodyPr/>
          <a:lstStyle/>
          <a:p>
            <a:pPr>
              <a:defRPr sz="1400" i="1">
                <a:solidFill>
                  <a:sysClr val="windowText" lastClr="000000"/>
                </a:solidFill>
                <a:latin typeface="Calibri Light" panose="020F0302020204030204" pitchFamily="34" charset="0"/>
                <a:ea typeface="Calibri Light" panose="020F0302020204030204" pitchFamily="34" charset="0"/>
                <a:cs typeface="Calibri Light" panose="020F0302020204030204" pitchFamily="34" charset="0"/>
              </a:defRPr>
            </a:pPr>
            <a:endParaRPr lang="de-DE"/>
          </a:p>
        </c:txPr>
      </c:legendEntry>
      <c:layout>
        <c:manualLayout>
          <c:xMode val="edge"/>
          <c:yMode val="edge"/>
          <c:x val="4.6842518004664116E-2"/>
          <c:y val="3.7315392535991185E-2"/>
          <c:w val="0.16837861111111108"/>
          <c:h val="0.16157399213372664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400">
              <a:solidFill>
                <a:sysClr val="windowText" lastClr="000000"/>
              </a:solidFill>
              <a:latin typeface="Calibri Light" panose="020F0302020204030204" pitchFamily="34" charset="0"/>
              <a:ea typeface="Calibri Light" panose="020F0302020204030204" pitchFamily="34" charset="0"/>
              <a:cs typeface="Calibri Light" panose="020F030202020403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6350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title pos="t" align="ctr" overlay="0">
      <cx:tx>
        <cx:txData>
          <cx:v>Mittlere Dauer abgeschlossener Genehmigungsverfahren im Herbst 2026 [Monate]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100" b="1">
              <a:solidFill>
                <a:sysClr val="windowText" lastClr="000000"/>
              </a:solidFill>
            </a:defRPr>
          </a:pPr>
          <a:r>
            <a:rPr lang="de-DE" sz="1100" b="1" i="0" u="none" strike="noStrike" baseline="0">
              <a:solidFill>
                <a:sysClr val="windowText" lastClr="000000"/>
              </a:solidFill>
              <a:latin typeface="Calibri" panose="020F0502020204030204"/>
            </a:rPr>
            <a:t>Mittlere Dauer abgeschlossener Genehmigungsverfahren </a:t>
          </a:r>
          <a:br>
            <a:rPr lang="de-DE" sz="1100" b="1" i="0" u="none" strike="noStrike" baseline="0">
              <a:solidFill>
                <a:sysClr val="windowText" lastClr="000000"/>
              </a:solidFill>
              <a:latin typeface="Calibri" panose="020F0502020204030204"/>
            </a:rPr>
          </a:br>
          <a:r>
            <a:rPr lang="de-DE" sz="1100" b="1" i="0" u="none" strike="noStrike" baseline="0">
              <a:solidFill>
                <a:sysClr val="windowText" lastClr="000000"/>
              </a:solidFill>
              <a:latin typeface="Calibri" panose="020F0502020204030204"/>
            </a:rPr>
            <a:t>im Herbst 2026 [Monate]</a:t>
          </a:r>
        </a:p>
      </cx:txPr>
    </cx:title>
    <cx:plotArea>
      <cx:plotAreaRegion>
        <cx:series layoutId="regionMap" uniqueId="{60975891-7AF6-409D-AD6A-EBA4FACD092B}">
          <cx:tx>
            <cx:txData>
              <cx:f/>
              <cx:v>Dauer</cx:v>
            </cx:txData>
          </cx:tx>
          <cx:dataPt idx="3">
            <cx:spPr>
              <a:solidFill>
                <a:sysClr val="window" lastClr="FFFFFF">
                  <a:lumMod val="95000"/>
                </a:sysClr>
              </a:solidFill>
            </cx:spPr>
          </cx:dataPt>
          <cx:dataPt idx="6">
            <cx:spPr>
              <a:solidFill>
                <a:sysClr val="window" lastClr="FFFFFF">
                  <a:lumMod val="95000"/>
                </a:sysClr>
              </a:solidFill>
            </cx:spPr>
          </cx:dataPt>
          <cx:dataLabels>
            <cx:numFmt formatCode="#.##0,0" sourceLinked="0"/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20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de-DE" sz="1200" b="0" i="0" u="none" strike="noStrike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endParaRPr>
              </a:p>
            </cx:txPr>
            <cx:visibility seriesName="0" categoryName="0" value="1"/>
            <cx:separator>, </cx:separator>
            <cx:dataLabel idx="1">
              <cx:numFmt formatCode="#.##0,0" sourceLinked="0"/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ysClr val="windowText" lastClr="000000"/>
                      </a:solidFill>
                    </a:defRPr>
                  </a:pPr>
                  <a:r>
                    <a:rPr lang="de-DE" sz="1200" b="0" i="0" u="none" strike="noStrike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rPr>
                    <a:t>18,2</a:t>
                  </a:r>
                </a:p>
              </cx:txPr>
              <cx:visibility seriesName="0" categoryName="0" value="1"/>
              <cx:separator>, </cx:separator>
            </cx:dataLabel>
            <cx:dataLabel idx="2">
              <cx:numFmt formatCode="#.##0,0" sourceLinked="0"/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ysClr val="windowText" lastClr="000000"/>
                      </a:solidFill>
                    </a:defRPr>
                  </a:pPr>
                  <a:r>
                    <a:rPr lang="de-DE" sz="1200" b="0" i="0" u="none" strike="noStrike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rPr>
                    <a:t>11,7</a:t>
                  </a:r>
                </a:p>
              </cx:txPr>
              <cx:visibility seriesName="0" categoryName="0" value="1"/>
              <cx:separator>, </cx:separator>
            </cx:dataLabel>
            <cx:dataLabel idx="4">
              <cx:numFmt formatCode="#.##0,0" sourceLinked="0"/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bg1"/>
                      </a:solidFill>
                    </a:defRPr>
                  </a:pPr>
                  <a:r>
                    <a:rPr lang="de-DE" sz="1200" b="0" i="0" u="none" strike="noStrike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rPr>
                    <a:t>22,3</a:t>
                  </a:r>
                </a:p>
              </cx:txPr>
              <cx:visibility seriesName="0" categoryName="0" value="1"/>
              <cx:separator>, </cx:separator>
            </cx:dataLabel>
            <cx:dataLabel idx="7">
              <cx:numFmt formatCode="#.##0,0" sourceLinked="0"/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ysClr val="windowText" lastClr="000000"/>
                      </a:solidFill>
                    </a:defRPr>
                  </a:pPr>
                  <a:r>
                    <a:rPr lang="de-DE" sz="1200" b="0" i="0" u="none" strike="noStrike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rPr>
                    <a:t>20,4</a:t>
                  </a:r>
                </a:p>
              </cx:txPr>
              <cx:visibility seriesName="0" categoryName="0" value="1"/>
              <cx:separator>, </cx:separator>
            </cx:dataLabel>
            <cx:dataLabel idx="8">
              <cx:numFmt formatCode="#.##0,0" sourceLinked="0"/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bg1"/>
                      </a:solidFill>
                    </a:defRPr>
                  </a:pPr>
                  <a:r>
                    <a:rPr lang="de-DE" sz="1200" b="0" i="0" u="none" strike="noStrike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rPr>
                    <a:t>42,5</a:t>
                  </a:r>
                </a:p>
              </cx:txPr>
              <cx:visibility seriesName="0" categoryName="0" value="1"/>
              <cx:separator>, </cx:separator>
            </cx:dataLabel>
            <cx:dataLabel idx="11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ysClr val="windowText" lastClr="000000"/>
                      </a:solidFill>
                    </a:defRPr>
                  </a:pPr>
                  <a:r>
                    <a:rPr lang="de-DE" sz="1200" b="0" i="0" u="none" strike="noStrike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rPr>
                    <a:t>18,8</a:t>
                  </a:r>
                </a:p>
              </cx:txPr>
            </cx:dataLabel>
            <cx:dataLabel idx="12">
              <cx:numFmt formatCode="#.##0,0" sourceLinked="0"/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>
                      <a:solidFill>
                        <a:schemeClr val="tx1"/>
                      </a:solidFill>
                    </a:defRPr>
                  </a:pPr>
                  <a:r>
                    <a:rPr lang="de-DE" sz="1000" b="0" i="0" u="none" strike="noStrike" baseline="0">
                      <a:solidFill>
                        <a:schemeClr val="tx1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rPr>
                    <a:t>13,0</a:t>
                  </a:r>
                </a:p>
              </cx:txPr>
              <cx:visibility seriesName="0" categoryName="0" value="1"/>
              <cx:separator>, </cx:separator>
            </cx:dataLabel>
            <cx:dataLabel idx="14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ysClr val="windowText" lastClr="000000"/>
                      </a:solidFill>
                    </a:defRPr>
                  </a:pPr>
                  <a:r>
                    <a:rPr lang="de-DE" sz="1200" b="0" i="0" u="none" strike="noStrike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rPr>
                    <a:t>19,3</a:t>
                  </a:r>
                </a:p>
              </cx:txPr>
            </cx:dataLabel>
            <cx:dataLabel idx="15">
              <cx:numFmt formatCode="#.##0,0" sourceLinked="0"/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tx1"/>
                      </a:solidFill>
                    </a:defRPr>
                  </a:pPr>
                  <a:r>
                    <a:rPr lang="de-DE" sz="1200" b="0" i="0" u="none" strike="noStrike" baseline="0">
                      <a:solidFill>
                        <a:schemeClr val="tx1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rPr>
                    <a:t>12,3</a:t>
                  </a:r>
                </a:p>
              </cx:txPr>
              <cx:visibility seriesName="0" categoryName="0" value="1"/>
              <cx:separator>, </cx:separator>
            </cx:dataLabel>
            <cx:dataLabel idx="16">
              <cx:numFmt formatCode="#.##0,0" sourceLinked="0"/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ysClr val="windowText" lastClr="000000"/>
                      </a:solidFill>
                    </a:defRPr>
                  </a:pPr>
                  <a:r>
                    <a:rPr lang="de-DE" sz="1200" b="0" i="0" u="none" strike="noStrike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rPr>
                    <a:t>16,6</a:t>
                  </a:r>
                </a:p>
              </cx:txPr>
              <cx:visibility seriesName="0" categoryName="0" value="1"/>
              <cx:separator>, </cx:separator>
            </cx:dataLabel>
          </cx:dataLabels>
          <cx:dataId val="0"/>
          <cx:layoutPr>
            <cx:regionLabelLayout val="none"/>
            <cx:geography cultureLanguage="de-DE" cultureRegion="DE" attribution="Unterstützt von Bing">
              <cx:geoCache provider="{E9337A44-BEBE-4D9F-B70C-5C5E7DAFC167}">
                <cx:binary>1HvZctzGtuWvOPTcoHNG4sTxjegEUDNnSZT0gqBICkNmYkrM39Zv/WO9S7LPFUu0ZUerO0IPpkmh
UEjk2sNaawP/fpj+9WCe7ttfJmtK96+H6bdXWdfV//r1V/eQPdl7d2bzh7Zy1afu7KGyv1afPuUP
T78+tvdjXqa/EoTZrw/Zfds9Ta/+69/wbelTdage7ru8Kq/7p3a+eXK96dxfHHvx0C/3jzYvo9x1
bf7Q4d9eqb58fHLmvnx89ctT2eXd/Hqun3579exzr3759b/+/eufruLFK31Z4IuHvl3EU2vy8nsL
eH79b279FwO70/WPsHhOzjjsoE+YTzFjnOJXv5iqTH8/jOkZQ4RiHzEf4wAzOPzl3i/uLZyuvruc
z7d1//jYPjkHd/P5//993rO9g3+OX/3yUPVld0QtBQB/exU99R0Ewpdtz10VfjkcVsfVR/D5b/f7
GwBgA/5fQnL/+FR6d//7f7Vd92Q/PrXpH3v0Z/Hx9+Fh8owzRAMqSUAZ9xF9Bk9wBrj4mGPpI5/4
nAZ/XPp3eP7R0v4Eqhe+4xS2u58Stvmp/YGZBFAFTEiMhS8QAShOMgmfMRwgTJAIfEQwk6dQfW85
fwbPl/NOIXn/E0KyuS/dk+vuH7tfNvf2Y/8jM4lTyCQmKaKEEMEF4c8yCaMzqHMCccqE8AMhT+D5
G+t5GZ//nHgC0GbzEwKkWuh+T+UPRoacQYXjmAjKiO9Txp4jA8BxwgRnVMrPHzhJnL+3ppfReXZD
Jwgp9RMitIE2+/QDqxpHZwJRjKigvgiAHpBn4EADohgDdD6SgWTUh6z6mh98fzkv4/LHeSeQbH5K
ftA+2R8KCT3DSHLOJENI+vKk0cgzX3KfC4AFM+B2wQkk6rvLeRmSP847heRnzJLzpwdtvtQx723V
1pW1P5QLQLPxCeISIw6U4JgUX3NqcgZkGpChHAG5lhRS6uuc+eeLexmwP/ueEwDP3/6EZe4if3p8
at39Q/Zjqx058wUnMqBICIZOSUJwhgUPpAwI+SyGkHiO3N9e1cuAnZx+gtPF9mfEqWof2+wpB30E
xO7TPSTdH1v2fy+OOFBqoGoB4hz73Jcnvck/A5Z37E4gbiWnHJ+i9c/W9ieYvfQlp8j9jPLo5oja
UXV7VwDb8uNQY8FZgOmR5gHdBlQ4wPJVdfTPGAswCTBiAjMCsP5x6S+S9h+s62XEvvmCE7Rurn7C
PLu9v2//jjP1D5yH4IxKxhA4P1+Mh+dyVpwBGSRQKTniCDEpwZj4uon9nQW9jM9/n3kCzO3hpwTm
R7cofIY4AUjA7jmSv2MP+ip9wLCjQAyBdEj0pSqe4vLd9fwZLL+feIrKxc+Livc/y+zedH/s0A/o
SCBlMfioAYHa5TOBwI/7Ghx85iMkwK0DLRsIwOmPS3+pbbdf+MzfWNZfYvSf80+gimLv9vXPiBbY
v09uzFNvUxnXQV/6Y9t+AGLsDLgDA46OJchczvxniAVnRw5PWMAQC8BiJXD4WZn7R0v7E9Re+I4T
5G5/RrPodQaWOIxofijlQ2cBon5AKWUBpBcFdvA8wRBMMghBAVB48FtP/PC/t6SXYfr63BN4Xv8M
8PzVXOVLSH/Jpmef+zxe+fukARg5YEIk8kEigWVETuBBwCkQCYA2EMbBbD2xJp7Nev58TS/j8+zk
Zzfx/2WI9OcDpv+M36L77j7+PDh8aS754tHPtwoDzZODv9egFwH7sm/bx99eBdBeYDr2Bb7jNzwr
Xc/26/lJT/eu++0V5kdfVvqBD5IXXCYgGiOIOJgZnsmjgR4InwL1AycDrlNWbZfBIThHQIOTIMYI
55JDArqqPx5i/hlQFl/69KjFPhvwf6ztqjJzWpX/2ajf//6l7O1VlZed++0VgavXXz52vDUfYURg
2HLUCgKIENj2cPzh/gbqDXwa/4/FT2xNuyUPe9atgsSQbDUInymv7ofILeBWhrRwkenn+nwJ+mVd
GMnUosvyKsVoSy1dNQVx+Sow4pw2Sb5huMgO2MONQkFN4s9/+nmi1307PuoldZdLw+qoG0UXewsF
uf6fzX/hho6uz+kN+QhSA7KCi6MV/vyG/NHpwkuzPCxr/95bWLIPjj94HUQy6N9JUg1qmX29n4nn
oqBLhkOSVuMhWTRSg18MsTT5Ju+CQ+HS4TWqqvkyadyhy0qjZpOwdY15HnXL4IekyuSBpq08gAsi
D82DrTdNJqoVFul4bvOqCRNi19lQLqCW/uo2/W9vE2QDpYgQhoEB+ej5bVYQLGxoqyoM6pHvm7rx
2niq7GPrhmKd590QGqbDNnXePreUrXkz1yEOUvqmT/z2shvMgZZ2Ou+mbIPrYL7IGcpu094eCr5c
yprgTW+96arwbRuJWphEZVNptyZZYDOTJAibpt32MvEilKPsY83XJdsKkqSXg+XeRlcJ3wdzy1VT
oad6SPH7rhB9ROuh3IxTGnFRlhfuovAFDYcxqIQyXrHpfTrFA+mGvTPlvh5bvUFZySPWM7GfkiBX
3KTpOzcIsTKuwKvPf07lbFSdGH6R5aXcy9EyZZY+JLT2tpqKuz5HNVGkS+gW0vHCm/Ml9DrjhcnM
9IHr4fcfOXbrvwbqWKpP4pESAQ8E0ICA84/oCVAdc7WrRVGFE+3sqqVIH0xt4PL5YDbS26De+Kmy
BTlvhW9iXBTLHnmsUzov6Cabp3s7I19B3FYXzdynKznM6AYlDT0fnDj3Cs8peYyB3POCMDVVvi1J
n8ezbColc4f3vqbLyjfSRN+5NZCup7cGcc0IzGthqiTISarVYz0ug+eK0CDabhhN60ZNwl6MuZ+s
swbzvT+1/npivk2UTGYZpdZOCmdU7DzX1WFdJ0vIWN4EcRVU0UQgWYQk7+ycJRdo5PQwEWcOgTeD
pv2r9MEvLN0nWAqCABohj/zn67I3oMo0zewVYR3YyGsmsR1YYd6OVUVVOcp93c2BgmFbruRcp3s+
pWFtMx3+9TKOw9LTHQSWxUHosKOP7Z9UXzeNU9ejQodj2wTrzgxSsdl0ezyyN0WXlockIPaQHX+b
UdmsXVnfZXntA+T+bcCvM28IdpVkwe7zbxPPki+/pcLvIzwIqQavbw+4zZtoEIBP78ZlbeHJke/d
yks7CjNfaChcAGukx1v9qpG4UvgzqbEOe6+e427Sw76jN87kePf5j/6Y1J9/W6qq3cCTSvMmP8bI
f/9YFqgZcxE41eS5XH3uFaZNY29s9yWrpSqd/k4dfSkQIOOh72HQmUHATwKh7jsqZ01t6A80Kr3U
KcuxjoZi0nE6YBSZtHi0LQ62NvHYWrBPyNPf6Vn4WAOeN2EK7IAcCznEADst5tOCemFoY8OpTvhq
adIHLjWOSCm4gjqPDkFKGuVykqmkya/8rBm+Ax/+tkzBFAysKOAoUKVAVz+Hb5hz20+6NaE2hu8z
3NHIc6Y6zwujsEHJXlbuoyioXs+Bl+5z16iBjtesKama8vp2KrPpXPAkJE067NFY6VnZoNfnf50x
L2wVeGnUR9wXMFYQ/jEMvwqzkjoiST2ZMPN6iHCP+uctJsuOuGOM9M2h8YcgYl3PDpm9bSuc7f56
BZ934jlYECdwaZgcHj2I04Lue1iXDSFVuLQbzNL8dsrqMGPorTa6eS+KkoSuGRtV9e7NLDISi9kj
W8575UmLD77T5UrLpVJJGaBDJx3kPCVZjJKpigOosmrh3KmiEzfItX4M3j3bEu66FecrUQfVO38Q
vUrmeoo/N3Q7zH7k6eqOaLYoJBZ2QVrfU/nkdPy5DE+ic/u/3gYMDPQkZmH4RqkI4EkdDGzrpHR1
CZ6Ac6ZVOOYeDd192Rdylda5H01B3qtKtOjQlraJ2BzEpqdzlDJR7HODlGyzJqTW2Z3m+RJNjm6O
ZPfW7QfTtt8p9eTb5ILnhIAPwqwJwfNf+GShWqK06pK5CmWxyxp/IcBLR3SROR9dUL87D+Zs2PLe
7PrBuXgW6DVuS/oG43m/mNbs/AFXith0WEG3Ss9RR3c6n/xt1xkU5nkWfIcxvLCx8DAA0AUErNxn
p+tdZsSyCfr4F2bXNShfi5Gkh5Y2PdxD8G7sRBgA3hemHT79Napgw5yCiqAUAlmFhsToUXZ8nV3C
JqwoWH8EtQ/WtBi9XC3US0NHe/salgxZj/T4neJDvu0dPjwaCfZRAAoEyNJJ7+hKl3ZTDZfNYBz8
cawLlWatakgv3hQ0s6uKZzd6su668Lo+HClyYesN635oilmhtuIhsbxbmXz5WItGn099ay977Tzl
kqS7Rcu0qCkz31n2C5sFIzF4lAYaiPy2FDVYpqJMhIVQRmaV5kOhRG7OXdfwqCU22yxmlN/jXN8w
BgFTAugV4KQdDTV5XNRX9a/3i6VYYAuVbjAUa/y+b/pup8l0HWRplEvfD61fYSUSGUqT6ojldpdI
VCsq/VmV0lx1qLidXfox0K6D9pJFi03eUZ12qmu8dZ/kYVvoVukkQ8rj/DvhLSCWTqNMEAz+BpBG
ziAp/ZMoKwCeLmgzqQoGvHGW7LqddL2WubfqlwL6vcySMMmytaE5OR88Hc3MK26GFZtSF6VLQ6KO
xYjaMmZ8MZHwnFZLEqTxUGcyaubkkGVchBm2ywqmc1d1R4uQC9lEoxzKFU7b62UBGcuHYEUrHJwD
r94OuDQrx7wnXkdDifPYEx4Ll0rvddDdlITLG8ckbCORqpV8iMptVXg7jXO+dUnWq24mXUxM0oXL
8Lb1bNyUS7fvOTFKIJetoXEo6hUXNsndHvfvBpHAiitG4nwIZDTWCw0bWqiRdYsyWa1cML4pW0YU
rbMnV9NV5UasSuDcEUr9Ju68/pMYgZX4RXlprGIumOMg8PZj7R3K5o1MnLu9BilXx9VYlzEU5i4c
nRGRTHGEpsVuKSlnJUGZRya4T9GUK6AbIhqQ4DuU6E3GRhpVpaeVG8U7khsvdh1EX+HHFhfl1sBl
W51Oe7bgq8lj9W0ZmvOR0uLaTwo/TCl1kUfcHUVDGvazcLFuvVU22VVf5VdV4ZMwx1WlcNJw5TEv
Xztc74bKTmHRXzsx9mGNWa1Mm/TrpMREjQT1cVkMnkrruocWaEE1dkPsBdNdYeePUzYNarR9Enll
MQK0ULz8+3amcTsZEk+al9E8LDuZlbkyE6crt1sC3ewJ8S4mo0mYDpMSVCZqLisSz6X3oMfpkHTV
dJliM5/LCodtM390JckjD49hZoyv/L5QvchCC+pOdVbnUV94ddiV910CxG32liSqbR9PJMm2bsov
e4mEkhqYOXBCMFuA1ijXOrmr++3SIrbSTQlxnWX7PNdF6LfvdEanlfOCx1409nKqO6uorfUa4r+P
ClnWYU92bYp3faKlygL6FBh5Y+fAKKPLfb+Xna7UqOfrqh3weRrAF3TldE06Xql0aD5mNVd8Ssbd
gp4En+GxfqJNaHSmV+kEIW4Nu2vSkqu2T7KQlUFIIPa2I+ehttE0mS5CJXcrvthWWcqPYtVteJ6H
KRuEyihIeVvWD2kBex9AJitizBCWUghVoECvMOz2Luc07Pq0jVkPX5ObPgjnyRvDdCof7NxsgrTo
VI0tWfO+39UEshxeb0Arb9GL8sywrJNuYWFTujxsWs3irrPjJu+vxzbfOwf1JJixjfuYu4xsGtet
mwUv69rXt71dUJxllkZmawnYVJ6uxbqf7LbVUxfNRA6bfBJVhOqxikxG8zgdg1IN/VCFjlVqweOj
9QusepUWWRVjEP9qXvx40BBpE8nemj6RyhdVGwHPszso9nNkEJ/AA6iZKkbXh+3gxa3AqZoDdEtL
xKHvezhcMKkimxm89uz4OmMPSRc0qhWP4BXiMJDodQMVKTRcZkpbLTZSJ8rLcRIOBpBJqvZWQ4FZ
F9pHW7m8R3gSK1qUHwXcGqlZGvOATZHtSFi0yRxK5pIYyObrrJyzvS66SOQYQYxiHSfzllZZcii8
ZhWAlaMmSufViJwJCSvqOGdNoyxKsijB3WMADkRtbRq5UpZKlFdtoHd9bl6Taptn6XtLk1GVg19B
mHlKlghFredVKqijLGcmKkDyxkUwNlHezi7smHmb6E4VWU3ftRR+8SBwbTAcUCDzTVV18CYKVIoK
0nNJu62e2lx506gjYCE8zuf6fq6LQeX12B9YJz5w19tVNi4fsuxTVugm1Dqfw8YJCxs55Fez865s
O0rVoKYMm6DwlD9572XQbGRVsytR901YGGggJEDzoc3ItiZLsQNxP6mOFz30hfzGYXRIShnEouXv
umL2LwFfqIPLFE0Z2JI+1+/QWOJVMb6HN3HEdW0qE9EsD1ZexVQ75VT1UubROKC7hcy+ItiAehiW
MOHeoIy58USWrIsM/JbF07eoa4dQIvMB3tCZVxLszCa7zF4DyXuyvnTXk+OHLmk3jud45Q8NiUlv
jKraBcLJdJlKbWXDqmxbhcEDAkURpMpUPonEkhKVTsyGsiNL5Ji5G/g1Daa15chGzLDtmPlu21Y9
5EbtFAuyKcq1BObG9e1UGRH6TT6oItEktn36kNF2VN5g+3Xlf+BeGcrMDeASHmy/eCojpN25iidx
WlwiXl4yoQm4guaRBTW9Bn8PTEVPRPOc39fH0Gh6oqCjV4r3iL/PUqoaSvJtgPtDXxTtivL0Alrl
tk2YqjuWhnxM32W4LSJT0TEuWXbJWXluxcgPgS/vQQXwqO91GzXTuDOtEwfH0QWUKXvjxgTIKqyr
rcsQk/ZQW+8uk8lrENvbGjxx+Ji/grdTok4HbKMnvNF5u4QtG8NOj15E6SRUnQPnrQa2Kes634Jj
eI4Ntyvhl2WkPXHQfVKtcQse6lL5a5qih7K1vgqAr00065TNfaqyqrjr5sYLWwn/DrXiHlfokuBg
irPBrTOeqqUt70s2D9uu8vrQNEupsBrbuouKso61c2Oc4L5dWYtlzJa8iAjyV9if3GWaVRmE+UzW
rPGGmAnyMPftosYpIKGdfX9DwCqGRCZvuB2GDYNUOuSmCpR/jFE0k03VV/fE+2S6QYbWOWhM80Dj
0TMymlrjwPuVN0BQzxecQF/tupBNS6aC4ypNz+2112cxpYc6J/Q9dDwTl0MBNKIZotEvIBcE6Eyg
glFXWQ/eRINzwemLazruUuPZFagPf/96LGz5sR2q2xIEp0KylzDg8MFlbpo0TndVbd6VFN9qjUZV
Ves0XQEdSRe6aQex5aR4yhnZcOPdp+7NhHi6yuhmrmcob7PEkQ1YbE0qQw5VWxF+ledJ1GUthx5g
edSATRxnKZR5pPfwCgwKh6KCcjeFPPWTG4zQrFih5ll0m2aCCJ7LILsijX5dFhD/DS6HuOTjunMy
UD1wkiDTVdhjMm9Iy1pgvelDRwWOaGE3adpclga1apbJAXjah2K0NBauPqfp+H5oewzektmmbdNH
QwXctOVpOA2AqevGFcoF8M4uss1y17N5M9YCKTx1n3q2fAyKzAeK6u35SDM13idW6/WkRx1PrIuh
jYm4p+NV6Xns4NVZPNX+ZdAgC5mW3bY92sjahKJASWR57SmvCegdqMTXZPaU7ie6r6lIoxmJ9bjE
hW/e2yADdlXSUnljcU4nsrbI7899l7znx5QwBF9AMS3XOvcWVfOUgC7qrobeprFrxU0ZpPJGy+oN
y0mzLYF3wAD8aiwWGfVcRm0ryz2qF+BJqmmBaI91voEi68WVpvMNJuAAzDkao7m6stIF24JQ0E6M
JzufAfussnWBaWRn2t16Uxm63HOb1HACo7UiiGnhvdd6QpcV3ojeImCZizmIViRKQzGx4EKGBbKf
erBUJmMhO7JN1VwUzgxRxodZgYSubrEr11VXr9orMH2J6nIvjWfcrUb4b0KtjXxveT0y9nHC3iUt
aiVwu2+6fpvQRoZutMDvoMxjeMg0bUKBiicH1Rq5i1JzkDXAB0nP1qa1qiLooPG4AVVyxWSt6uY1
L9JMCTYq4/J1iRIlink/WvwBPLEjQ7uHFx97pd/Swb+eNXCfodwSAi5J39XA4Kl3M+fZORUwzUCt
iWZRL2GFl4uak2AdlMOgmNbbpBTXwHTy6wZ4VY9KvHNJdweiRA+VXnkgpZRJeyAcY7IbaLDsB4t3
ZVCAXgv0kdBX6zFzH9qioRBHs7/StArBCn898p3hhsbUCBtRV3ivXTnuE8chqhJJ1JwsVB1XWlVL
ug0gpweSRWOvUSh5AutNqru8TVZiJjcZwYeyWKMyvzKMYFXDdK3q0GNW0evK4TTSUuqQ4SXdlBhH
PTh20KPfw7CVhbqvEjXw7M04RETktWJpnUR941ehx56Q5h8RmlqVoYQqXNAprLxJJUF5DsqnVLIJ
muN0/Nry/FCgfIgXJp1y5Z3RyRvIDKNKgd7nvvzIeh5pQt4x2FkLTCyzngt1UrwRaXIxel0eo/zK
AfUH/7vaZCUb12IO0/QOtOXcNh/6ZX6f1/V11wmj+raNZMeanZZpF4EwyrfaWrXky1sTsDuryXlT
+0SVpM2hkPI0ZnTntw0+nxO/UQvDW4xAANe9Di0CTVxi56BbXua5D83PeBmYm3m7XhqNVVvWRlnS
KyAKaOeRhCgPY3ArvLcOJjF8lS9tuu0H9Dop2a7CYxCK1GYKkexTmSdz5FXL25kEg5K2WMNLoTc1
tesZp1bJrD5YUHc76LkrRhy5IKUGhe6lIiqB9IlqCdEQBGC/mfvGee/xkhSx7dhT4dHYUogdqHNJ
xe50kD34Huwr9OuL2W+A+PYGpqQpSI8EpICng9BMVQ2r9sBYDPK1pbfEJ24DEvyW6mLbW1uFIkOp
6ilA46f5FCJT12G5ANGxDm2zPL+Z4VW/fDiH1i2GsQpZkqTbupo+kAKDDVQUTZhVwa5svYNuy2jx
sg+eZ5tNRkQRDzTxQPB1PQx+2m3FxE1jCcg4oPr1JmC+jEF1wubpceOn+yRzMJRLs1U1d364wKvM
oSnzG6nBUEqJfzvDTHkjcpg+zL6BKulyHXIoMnbWuUr0lN0x1mZr25h0dbRiYpGULUxsl3PZszps
Zu1FUDURKCW+wPcr2udyPRfWRlmjIfGS4VoLMm6I1n44lnkJxG+BXiQXrWYOmtaUCZSi5OiZe8MV
GzYZz1A02XzZJ9vcZ25HhwRGJUPsw6ODIIElCT0ybN3Adh64tjAvzj80pHtKWmBLLEGX/cggTLO7
dmqBxTlRK5iQ1CpgSRlx4z9Vuom9mwXM0nWdkEI14Gr0kiMV0HxUQg6qC+pOydGv1GT6a10Nu6wS
/brpqu0495HmcwVUCZs9amwb6hrCyCtTobyCJpt+qT4Z3E67TIgolSAXZpf58ZSx96yAKfCCYZ9N
8rYBZzv0e+g0o64KlZlzhiFQRMrKCDjcpkOCqX4w/UqWnb9LZrfy7RhsaT+e6949TCMNi7oQoCLw
CPtOxLrJ3RVLJpV6Pl4lAI7KPXKX6xGtvbqgUT96cyweZdsY1YwsWzlNPVAbRbdtrbeaPT87wEjx
nTe1QYRYXkeSpzeyYfJ1U5dRwmGoZtuPM4faWuZVESZFbmPnyigYfGhu0wRypiW50t62OXpIZTee
Z9aCnyF7rTi4LGMrQaAOB5MXq4F5N65EUQOVfWdGBr7EUXYG7WOQgtnX+8kHSrP1YIgDvSseSwfP
LIwl3FZfpNdNkb41k8xDeF4eitkEjcr6GsVu6j94SQ+FCG9nMa+XyYMykLzNlu68r8xaDv4eZlkf
gdOkYV7rt3XZ7DtrAJ0eIKTZncQwmcx4cxg/wEAZ5C8vq3XmVXHd6kxlAjsg2TUJJyhSflCVkfPl
tpD1R/AMtmlXgo/i2ymC50ygiXoBBvLh6bhtZBJSDhuSjP0q52C8m14C34OiOJOiUEkFNjk88wBC
r+4tsFN4nMboN26xMdWghHldbufmqB1asEhJXq+w9fwwH5fdJLgLlxGDx7s4smpAc8BDm+sSQ8HK
ptqLM1YD8U0WqXAbWQrun+Ge3aCZtqoGRjokCOYCKcS+5m0TLf2kEPVi//9wdWbNjfLcFv5FVIlB
CG7BBg9xnDnpvqG6kzRikhACCfHrv+W8dW7ODWWnp8Sgrb3XepZa+M996tenJogF3NNlyglBw7ea
7c0y/m+Oo3foI+VMg99pYBcMhfGchQbLx/heDnM0xX4yfPW1KZMYwh2zzuZWcQH1EXJowMGrRd+o
qQpSIm4aaJ3gSjCx9o6kWUgDjDzqbbHyUQj4tXg80pS02bAtERpH+hQ0+Em41kdRmVLxCBhU9e05
K7OpFyyjQV1M3pLkPJhPwiVodGp0OQS6RR8OfTYNK7iSidV7PkPtut0PFS3wSVm8X9flyfqKl6mv
XkKvESeMevXZuH4/jfSmps9V7qLlbBrR7iBhd7nfh5AgGu8ar5cmYBCR+mHYt1Wzt4sYYQB62546
NDDWsRSPGh7M2eqj9CBPWj3M2QSZx0ufVrHtlJNPXsLG49r8mgTnd7XQ+3hWZbAOFQqE5agk7jR0
3nvavcfqZXGgnfotemS+hchCsk1SeRzs+g7AR+TV5ORRKm83reGxCXt8pZ4+MFO2eWy4hFMwvaop
zBrL0a3z+bJV3t9Q1yKbbLvfZmJzYtspa3Uls6ZmUyFWeehZKDPND9DEFebx+VVhGhup1ScmzYCy
YAomOhS8gEA/UUGemvcUQPFpaqEW1nI3Mih/7UKOw5xiqEyrsifxiI0XPENStRfYMV0uOdZUz4L7
eZzfw4l/BTQweRx6FE9HGB+bnu7oapu70C34VPi9N+hnWcW5l4JvarfXkMpLGvS4/VW43W9Sq7yW
Ky+s9YtER/ea+es+HKoNal2cZpSBWJDx+Cmc44ck6wpWUZAlcU8zl/lGdTtK1Jz1KhJ3y4pWj0DX
Fb4BOENhFgjTFD3ZdOmb5S4Ofq2RIrnztzkTuEFFL7brLG6KZOp9zugV1AAgbxtkkg1Lb/PR3Bom
JdKsT3vsxcp8kEvVV9h4a9goQwdVgKR4VMZ1ydHLnL2pu85bX+fcohBhKIfBn5IsbCOSYSx98jpI
PVT1e1QXjN6D8GAiwXLsNJY5OoWM837N+si8QsuyWTVRVxLis8xsw6fH8U8pMT96Eew3GYyYJIZe
Z3EXkdy7YimiT3KQ1/H8JnZOyjhuh32k/TRv/rph+5K4A7nynctUAqW2iZo0i+h6DDZbSru9MOlB
DjLzMaoCmvUGT0VQV/VuC1qMcJgL5rlqS0n+BJXYoAn6FZZTe4aMiR5JYAMe/XbnOQE3IoTeuo7m
qR5dQawvD6Zbk72T6QgF1p9gQVksWd2XXQ81kdmtL9t45rkHxx0Ajr5AtpAlI/avl+q6bPh2CgM8
U45FKl9l5O39OPnCYIVqHYWXqW+9sk3XL7i/w7Or6a7m2Kv02GILiFCapo4GbzFUXxPkdu7nvO6q
dQ81Nzk6f3xa1Izf0/enKY2f6cw+sYlASTDcnVlQf6V2ejVJQo9N4J1ABmbQ0ga4St8IuUCWlO9R
gr6YV296ar+05/0OndW5V1WyiPXZrWwpa/wY+CBBPUUz3QqeAIfBPqdQmjF6jwLCn6RhnVU+hK7a
oYUbi9bAZFxq0RWS9HDUouHsbzxfgzXeAwD5IxSmhKC+rDGeOLs0edXI6CV0FdavG+4XHxhQMubY
0J9izCL5iCfVzC9bawrOu/SEqlZ6Df9XW/7Uq5s1LTAGJlXgw/HQ35PnX3RVq8J64Wuj5pPayN0o
cIP6QNk8AQZV8e2rd/dsGhSe9AVb3+CbrCbDvo7Hdywk9AP9d30b2NZAoS+osfFxYIc7P7kxOUVP
xzk3DJbFlLp450/R67wu6DIFKhK26tlUF5GK7023c14t8ZeDGlGN7U0MDS/b0j2M4TQWIfdKsSXg
aVqIjlMIuW+W9G5c14JMdXoXGZHufIVvXazvZlYwEGde58ECPmzAUsnDRRfEsP3k5q/eG9+Gajx0
aVu/xGt9Cq8kOK7pF1Mjfo7qBdLOM5gMWVTWf6qW6GOpUJlHfAZQG08Ozy3F/WpdSLJWkCB3Nrwn
62/GZJjHvhdlNq12xuzTnuI7X/8IGMX+RPIw9QjU1blsfPcZuRnzMLT7MYne5oDeB9UWn2BkHCus
hryVAB279rCytr5rpkFn7taqThs+5HhGwRj0teP2XxKiSEnP17vKzk803PeeqOCHmPd5wvqOAcZY
zl94smBx4JoLf052m/Mh0iQYmVir82ZDVRzWrtuhtqQ7WKVTLoep3qWa7NcYUmfCr2msaI672sKV
sIUf9V5GqI52qk2ex3iC0JLaPWfTkrd+3++aSqWZ4YzsbB0+ETcHdxb72cixXyoryJ4O+r0qA81/
a9+zZdTM6P86Y4u24S7X1fCs1nDbRZC7cotZz1+7Ko/p+BZ2bMjTeMAWIL0xUx6zWfc3mFI0RSOK
jeeAyPTLWmJUdFmjBnVULcx8kE94PuOloOnq7ytoV2hopgcRaLGfQ1LlUzy8Q3GNyoDVEEcp6/Y+
BvC8kl89NOODhmicWQxoWTCOxTbDZPGWLGggibcSj97smSuLPbZzDOLlAOgZYwPB4y+CPwwt3S4a
Jmy4KdoVFDcFMcR8UIuab5hHd8Rrv+IN7gEdrc30OJyhBaFVnBJsyBiOtxpuKWy5YzwH53GAT9XP
Db4Va3JTL+qMM5wi2I1dDa864XtfEZMjXnnCTf90uj+C5JaZaDEKLe2O122d0XDe075qM7lBLJ4t
0ItePMCNVnkyULhPOvpnoyDY973Cn4oPgUyPy2qn/cShWrU7pzHOLphps+A0WCtyZyz+mO1hYlQZ
jTyWjVLDwNGuUJ13qqsJ2oXjO9e3p8SHmMXC7opysOtSynIitwGfHZ5KDTSALQAxInloI+jAdVpO
1HuP9PxJoTZDJEg3WJzeR42xZEiSt8WrromoFqBFpBhwlNseGCQ6KqR892qt47wfF/hFKWgHyeY7
ju228UZ5wFx5bkR0DzHRZSk6/Byf6RaP7a5xy+cKN1lAw7Luy59RRaYAg8O6UhhuGG2nMLx52Zeg
r21mST/kalMfclveqjY8J1Pzr02Dd+YctLhAvsWpskclOz/3lNjZ1R92aqPPtppkzniFqa1huZL8
SIyXZnAj0aOwI8DtyxpRkQcxOWHRNflsWiwXxNSKutXvkKAfwym4rtDGM2LfqqhedxWKcU4mcIRq
RZ8wVOkeMmhaJtrCJZSfMW1PAAKw1Bm7a0H3QHhy5ZLMzwaNp+ixi2+mS/cQPn79IYmXO0x9ZdIN
MiOjActP2pdGVo8uVn+aSaCvrITJcKgRA320gNaLgkdYd3EGyB9zk1hXvOqiHefbB3UDRiWZfBqB
YZzW5ria9EuZeUd9/T7pyt/3TfQxoorsgxk1qVLVVVXBrsUYXfuPfT8lO4NBvPUlxkNzQF9cN/17
pYfxlMh/E2b/fFMvZNiADrbilRgFoC+hd8SPX/zU+wB9dhpNkGYTRWEWGgK7WWO0n8P66KS+BBOJ
D90Cqc7062XAI2PUi+nRncDjBTvfIayAjzOXkNO76BEiV3yq6qHJXK3rLDHTrgoch2SzZV2yfM/O
AmVo06eghWoW9sPRX0wHzGIutxor3HrDcxtM30ldkx0cgv3EopILiA5aE1UMHR43CbkXGNkh1fFU
1iuNIUi22KKDLUu37ZE5g6dWdPE+sH9oFwx74smz3/s6Szv0p9K1v2Q3P5pKyp3GvSq8KjpYmfS5
dj+jTb0LZeVQdqKchVN0s+IADbjp2SdPqut/UzEdZi1e9dDtMHWEKMfV2YGcztMJn1/SoPeYJFSd
myeVLT5Lj+Ng3hg8AUhFw4qN0qIcYhxYQQJmbWKOyME0L5KQkgwOdKF4rDQsJ99Xf+IRQqIUANQo
nXLahNNeSN9lNtg+A/5lYHUcOtic9RDlfBmf29jsxxaYx4BBoMIE4PlPU8UOLbRedBox2r4VdmFC
7gzGPOqwayxe89WJwGRQFbAtdA3EQdc/bPpxXDEBxexCxfAADg5UT4BRdXIZZoCSL6xMOVH7ZY4P
G4FX4tBwiar5aEeNiRG6VRr10N8YE/s+PArFfi8+5rPJ3/5QVgzV9IlA9ZqN/tzudOfugMesO0yd
de630LN7z73WkyNFB+NQmfRuqeYROzWY18gb7ruVncNaPrcafn4K0SGbq+5CIZccorg5DVGDcWEM
+0LCtW3DETDUVLYhvjVpzJzrDmQP/r1R1OfI1GUXQV+jWr2ZJp723MN2RvJuwwZBWZuZ2rCTHr+a
yO0kOix4F/QNXSHfC0Zczh09rksPgWEkCXA6fM+dzzNaiSHzUWl2jTEgOfRUdsD4C1lNj3G0kgyK
dOEBw8eHfNVygjS7QLXT8o+bWx+uD+pY3/LXJTbeCXtwt5sQjvEhpBko35MewovzsM4olJGxT8D1
Jy9B86k7/8m3ckZpmfHIBZA/5RqWcI+/Oa/a3Ivtxyxwrw32do15sohF++dpGBK0aix8Gp2Xx1U4
QRnTH4Ysr5ttgUG8AduUQ4ohwiBv4xVk65u91ELslxHj8FLdBRU0sxDu0ZREhz516HFCL2+UZhlP
XLxvUoKJc/k9hKMAzYIGRc3z39oCRwIWhsf1ixlIQtPMovsN406j27uY2xMacYL9a6Z73jdvXUv+
1Gk3ZNTzv21HYM7bYM23pP43e+OG7AuAuCgVKGLYTlvnqoKt8sP57TdZQMWwOcpqJcAo9tM/aD2x
6Z8UaU/div4vSrCPI+ZfyASQwpYKCCxwPzOyiF8LE4+Rb4rYtM1+UbAPuh7LkUbV3vivW5LsYhUu
53jsS2pAVPh1CrsmAIK3YFIPBtsjQRF8k8rNH92Wx26vq0hDOI2eG4f608h6Z+jytrT9h+rQPsA3
eBm7zQODBPB4RQwOegwUW7QXPGZ1SdtfIXN9kcTdb7YCKWmg6EFjeCPJCNMHxXsXMJTNYfJy3QqZ
C+pP+DsgK0g48Wi2+i4fg/4whc0nFQ/fEvTm0iq1mylQuCVs303Yu4dlD0Z4PVezv2YpZ+3OpOp9
2miPeib6nRcP4AkBEgRDeMOPwt2IMeq2RP6NzfjhdwhNbe3yUBuo9Kzbyk6Z51VZf7eGxuzAEelM
eBr3UT+SdSzccCtgXtfvErl8VymD/wig56iTsCSNRoUESrYLnPuVbuRMenaX4Ju5rM0Q7OqW/VrC
YCyX0Z1wblfpr1+JjOgZlNFftUVLKVKpdmQL7+shTPbWsCTzNPp6Mw1PgZvQ/bnPFHEfaOq4cQai
5JqE6K3NXDD08PnKVZTbsZp2Mk7nfF28Hkbk+tfn1c3xcH8sieN8A16ZQ1YrsG+6vA3QXyHusvda
bR6ceZRkmvdhxaoMKYxPf1ZvpP/bxKvOw9gsqHgOCIOdod/AlxokGLsWyID0gU4tW9bcHDwIcc3Z
Z1VfIpEDUl6FpaO4qS2V4magx/s0HI91Gvz1/Lk7aZJsDyIW5MGE/FH6/ltCEn7neiueV7q9LAPt
YYGRCNSmPQ168o5+imwCt+0Vp5ppKMEgdOoWNs8w6JOaoNiuVXhduH3uSFuGYvN+ET4/yp6XG93G
Xbh1cLqQdqooV/dbN901AfZvQ9NfSRVzBP5GYHkYaorJR6c3KQ5lPCwGRZdjAP0Jui7IYsqgkSZ0
gTNlVFkTISCBD/F1xfF3WeM/+h600ah2NYx2pd8kbixih/pua909eOXuUcu6gGF9JrCVzzzVU96Q
Fv3r9u4pSGaEuxq3HIhWFUOXrdbtm6EtX1vvmcvuzswc/XoCVTdpwhOhLaAexi5is14uGyAYHaVP
/dqmuQTs7Bao+cbV03FjegQ0tw05hJsYm7eBUBWt15W53/3iX9YAgcWl3d61TdVdAis/t3V7nJvg
78S23ThVwSFOvLNUUFjDtg9zRJj+UIKYHAPYlitbPy0QhSfP7vHgAwcUd2qTTY4Cys9R92kMCrxi
/ZUhp4Ma3JIMrdi8myD4Bg8gP6s9BMLjFnY8n64rWuKTnzTziY7G5LCdryD4b5prE+5aCo2T4ids
UUltdfW9Fhy4SmboIHwnt365iHW+gPQG7xINmWBpKbmTAO4FonzRQXfmQhLRXZdNHahlj/Myouvr
wu5Epqnw5+06eRM5N25YMgZFHn1ldRrGle2qBr76qPYhZC8ICjGKBB3S57b6vbpuPg2HYZqOpKlf
1Jw+hdiSMjmn0Fdhe0zLdlBbDVrA0QcRDucxmI8++CvXumsSmaKqtCuRyVPH1INuNnf0fYD4n3Wx
BHPn9d1BpTfbAXvfkCz7YWzCVz9QoFSY4P+6sYji5QOy5ZD1iCSc7YpWzdjhn02bekdaBCcDcCdZ
NHg8E7N6mFYVHHyvKQQDTdpYBS4FrdVuwFHDOYdGO3q0hl8GMDml1ee6bafFDfxB8rXDsuDxYXEl
wyf7nUz+UzJFWVNt+smH6fu0hHOLBywITz9vQ+zx+ToAFaeV9M5BTQB7yxq3ukM6dBwq8hCxWF9G
wkurR/9huV3++3rIHka2uPMUJki7RIbCdB6Xu1a2h3qTAtLwyp+pSvlzOnvInMZBUyrG6AEdFPcz
FgzyfpQYfXzu0oLe3rKV1IVnoP6hAHkBlppDVU27C+p2eP9zmRnEoiSqIXvDCLobl1dhK7S9NdfX
tWlWsILh+AQGfYwsshJrUp+9KtneEEX7IwNR3f+86wHvmWqoH+1M8vmWNukqe8UGHt030EpeEjt2
qNtLXP78YhPV4tjSSyCiFE3tRJ/neJPPSwTDAm/qEVvzoLr7rm12ArnSpzCs/Ccy9ueopvKe+Lw/
VlquOR90VArwGYBV6fowPQ8T3FDbuIzPDJ214+IXZPAXYxXbLWOVFosH3xJuK88DlP8j9n3I2z8p
d+BqbbFR12RCjetZ3zzNn0tnHdxNNdJjq4P8J5FJbDTdudvl5+3PZViiC2EbLC+yQBtsRR4PND2l
M7LM2U94TCkPNjSrPkfrpsfgVxzT7nGp0umRJmlathaxr+CXC8h1myGlguf/WMfIQ71Sy8nyrvlo
CDrHZDbgNDR/cOgc9/i5dRFT259pCL8w5ONfK6LuXiHZ8ar96e9ye8fclu7WODV5tFlMzYy/DfAV
zkYmFXDyJH4Er337lZ+L0jo69/3yDjr3i4Bie3ELRBo/icM3hZPZdzOsv4d+tLqMNXmt6q3PTQLc
DgEwWUQQBW6ixZtMajBmCNHl62qUy6a93bb0KiAoXKEeRNfoynyZXhGWm/cYggS0DBKeEZoKzzGf
wvMaL18JDyEhUwgXLFAvjePy3meTvNdLm4t0Sc/DdJx1DTrTcV7gYEP99HPRnTyJdYRGTfr5adUV
Uj1Jsx+qmSIa5UW/elEiCeh+IyToFQJZ1v++3KG/YyDGqEceJ78PHhoHMSpdN5EbENG7LcWaAp81
56GK8MAgiJF7EB1fE8lE7nV0fhs7DnihAy6zdTno8fpOiaH7SKtTgoDWkUjVv7WjmI4GwZknb2vO
CAlaCNseDBW2jsc+toVKafvksYoVfAlXWIQjukeYpNgTgNKACbV5x/W7T0X6DzrtZBFgsmTAFuAz
c761BRnCQxtkotheOxV/Q6yIdmmkdWZ94YEkwEpDv0WfIZ70kb88s3YYr3JcC/TP/tkDDqSyn5c/
l7CLEEZ3PUIPbZeWa/Xu8SR4xpTPX4M1QcybVFcpfVEMszX7PkF62dopPEbiyrn9ilRQnxOzLnum
5+E0yvmTEHg9nUZ3iGMGwuDOLS9DGi+3jApaeTarIpikO0WWtnfBOpcDix40dtSHbo3DEn+fPkSL
XZ5BBmYeD4o+SuvLz6Vzgv/3Skj7JQliB7H224x1qvmLbBa4UtTWpyFs/ZOZV43mPKwfeiiIcMf/
WPAzXyQVKKWQdZ5jYIll7BNTIhHbHn7qcMCS4VQjNZZNpI8KgfD33mvq+3oy9Alpz/oBBP/3Cnjl
3vI53dcpLzwAfGemUaFJamLME6xEpzqUnsP81qwGxKskVflTHOytKmwWNxHWe+GDyKEEAjvSGdMj
o1OXmzXVJxwXAL60nd4CQQExpWjopWyaj4rwplBc2dKLTfPBmuQX7eVQUB1gfBudPtfDqM/h7RVX
TVEhE/BQY9yHVz3+YozPJXD7qEgZ2EPtcIpIl8BHXGZLwCuGw9PPJWTRuwc69vzzDjkiLOea71qU
vv9+A1IMW5l4n7oK4aRi1773xtLOTF+jqtfXuPGSQ9VF36MSJ2+Qn8PIF9jWTfM68/V2BoJ5mrx6
zQL8kbOHCP4umdoV3QGEITuS8C+J4Ciw3v+iNQB60XSA2FW0PkTduN0bB2eGpPI35W7apf1q9qqN
/vVB2u+4gaGY0xV0RzX36HTZFOfIgvHLNFZQ2GHaFRr7O7Tc8H4khlzE7RJ00Kqyn/eRFbxARC/8
7206LKKArxkDysAZKWYbOSxt0Z8MvYWu2PiEUFoLBkdVpRdiuhVTAmLndmrHiiTGcwAQOkvCFPbb
LZRsXNCcf36LWVh/18SgVPA4yPgd2um7TAL9VybyRfrnFibAJQ4X/hxGyj+EzOvzlFVxFgI02m8U
qs5PlQMzAZ5iKtIRHPPIn4JZ9AecHhUfmim9HdcQdhnTD5b37gyh3M6QTay++++lXU3R+WuITCQH
f7Z0/tvAnH/YuF53vkRP7le+txcDmOKxp/5b7yWotKibXYgWS5CuTDV7gjHRIgUG71AMkEt1yuAV
9bCOG9ru0e/Fzw4yzT3ov0taTWOJeh3lddAtD3RtT5ZgRzCzPfSGyn0nPb4PyS/STsv9w4yFcR9j
z9kl4/S3nQOv9Da95ipJljtukZmjlGwwiJYjS9e3MFXi0PUIWPtB/wogxLPeQ+u5KBPCbZBiF9B+
GDj3oUBMO8Xye1gW/83TFPruDAfbsQWIjObqNMDStz5aYmmD7wiZ4D2PQ3IGDU/OPewO7UfDvfHW
IWs3dCZdOx2DFbxd7MV+Keulufu5BJ44G96sZYsSA3On0oUz7YffT9jlwMJBvYXuj/7RP4sRwjqB
V+nxaN8j+pSjNH1PSNaUm22uLe2wgVB63UIF9znwzqMhSab7vtpPBHR6gBNJHl0iypDYC/rVtQxj
u2/BJl86FuHWoc6FoHPt4revUzcfLLD4X31Nbe4RBg4PNi9bwSLaZq72SFaPF2QEyFGuIz0k26jv
lbEjbB3XvXB7k9J6n96LBZyt563vAtLIXxEF/724fcWTEEGbGlENBPv8YgMDeADdlb70fH1aED8D
rA5Wct5sj8NRkMxjJqkzPQTBK05HsxfVVc+A5Av3MdFx/Bgb4Z81puk8Hkf3sUbkaBAX5aCQNoQ6
E3uZWva+1JAGMAWsF/S3a7k105K1qsNBEf5tEc89fV79FTukf4qo9p46zd4ixMYwQbLnMG4GCDbw
IgZfjQ+I6f3SLbTPxtQvcxzM13FGDg5P4fPPBWmVR9t50RnnNSXgC2sA2f+vefzpIH++BmSSATj4
VsYfH5HmRBqx6YbPziSHuGu6Yp7sXIQr5taYNm/8RhanPj5lbCLVXTP7LCx4gEMn4tsAYFAu7jsy
/w18idt6O7Lg51I5+OwuXfPQhPa6uiku2ghDUOoUffBwAs8+lcEZhwrz8+SYOdRxO+UCuh78pWE+
uFvJ8j2xXFD/KAIMJ07mO7sYzCHw0e55zf1LCkanwrkxv9tNH/iE27KH56IPvRZu1wBA/618/xj3
Xfo66HY7iqX5K6i8BC12YWKMfw0SD+Y1h4DRzu4eGdi0dOsG+0sEZN/Hi8urpMEOyFR9/OksR4+v
1xZnCWCxWfzDCzTAGHz8Aw55mO8Tq6us9tEJDsCOjjOB1BosbsYghJCPm0a0YLfDkDo8f8bn0WHw
QM5qSeRlnpS8UKUKEil3+nnnd8spJX13ceoZEg17aJegevSY97wC3g6alMED2GAk0tZ/mAZe79Nu
iXfq9vbna6nBlmHNLZTsbudt9aPyz0s74yXGlT9j4EQZwdC6+7nIOJYni++A80Td6fnqcYXmDjTG
2S2zD+qJ+mBZk/WcjjBgFc7O2iXVEh7BDOHZH6tVZ+PixDs+Hvjh0v1uWk6xSntxrIyFGRrDTLbx
LR0WSwoIdmYvbWzvJBS93xh8AvAUBtpKD1QIB3/Vl4Z0rc2SmfMLwwlkA86u/CUmpCuILwBrkqGc
fZscpiDWzyMJsGK7JdjREYCQJ5Phrhmj04rMHTzJ5G7e4o5lkAd50egVYRphh+umzxWSk2+hQrS7
N+63DhHuqsfYHTldo8d4TF8bxFZx8sCWIsy8xPfvQ5oCmvApjMeNxvYCzfjezQ3i6kts+0NXsW8Q
iaJYwjo4I9D2ARAJyEZv2gIQG8ZV00D80hvJXFSpo14QFZ+SHklWPwziYqD36VJv31FP4X6vdXOP
T2WGPa7IARHYB8Gi+uKrShRb5Yu9BJdR8LhnZ4WECaSadIP6jw8/nOHWpy5crh0cqSsz7VNkl+WP
HKt733Xjb+obbOT4v0Ce1qjHkSO9c3eigjRRJTQoaweAhc8jKWucW1JImy7Xn1c4ncdcebq9IIZm
T1JB7mRxizMBbnVPb4G9G6aPqumiewUJ8EBj869u8e5HC/j5urGElpzHyDw7oeDJAWciEr40niEc
oAHKR2gE9f7vlzxr0j3BkSlItrPgFAHE+zkZxbtVmJ9XYROaEicxvOmx/h9hZ7JbN7Nk3SdKINmT
00Py9Ed9Z00IybaSfd8//b/oGtxCFVD/4BrwtT9D0iEzI2LvvWK5/OeXdaz/+2+7zKKJHKD3/Ndf
SXBH1V7T7f7zpf37Su1NJoljzDb//mBIKAY1bUkvUxNdmmodPzWDcyojYIXYkyUHZa/xJWr75TrY
LRI/aR4cUMvjmkfzY7E2QdUM8X3Uj3Xir19V0zePSufPZ8PiRykK/99ftOLJ4gnW4bg4enZ2gdD5
RvzQINRfq+2XpHQwxf3n9wUOQM/O7wVh+C9guGQXmrZ77D2mm/PY1ThzcWCt8RqC4/sjNfMlTojf
jlyj+0SfTmCpf+GTIaxv4k1xpXT81CQab6R7HmdOac/Kdo2eJHuGBydhG8/p/Ggp9Tjo8fjSifkz
QaLo2wiXYLNXXGg3x/I+kNvFIZ7DvnbMm2en6gDUyPVNPRiQq/3azMSxyGftZdFHcm8IyE1h4oyb
c3s/1dWV/mYrxVLasqxcT9rET941q8+pnOFG0XccVd9jKLdbbTer/ruK8umpTAfLJ9tyknruhn4h
MFTj3EnI8YjhIiuqRc/FDC2TNboacMWu3tzSbhcZ5D9+h5HqSOD2LXKwmsAPsYIpoXCdpvqcteqh
7oiK11osAp25X9wM66UmWFfIZD80mCrlDIWhdeIuNGv3vrFXIDKV2HnO+u5ayIGWgT6YtmfGbD+G
RNA2837eWb16q4tc48yfg6Uf8FA6fRYYam4Q/tuZlsLe9+bsEcBxjACEkt8zj/MJvup+jhen3VPd
YEWPyZYLBO00P+dxUjECI8wVl9XDoBWXuGNKWehFF9Z6cyxV9u0M3UNBSlqk3r0ymveEhPCj7Ipb
740312ocf7SZWXGFkYcQ1alh+ABIAK/SEO3ahcQ+tvQR15acXodNQjE7bEA6dVTQ5VN9TVfrjHq6
7hQGwa1Z92WzTC80jg8Kst42PWOiLqdns0JHabWEMI/wZH+cqT7UfLVSXExEUN1LsnJjWYJRWpv3
4dqa2PuG3LhlyXtbFW/N6jKXkLjTGmmFXSKvpa3UU9Mg7JaoN4yTLsyh74eIvECludPZLbjOSclA
d1zMkKN7ezqNXRT3YxDZfXGki5FhU2l/G+tgW1jJ5q43rlVRntamRNKGdxU6sn7oCizRQvW3qGt/
V13yJYg3+oOayqMVWyYNuHIxLM+J37X295wmhBXGtg3HZWrJn6V6kCV7HMANjU3xW63eZagTHP34
InFDRsQaYmwBRcbTuOru0XV/7HH5ywXPyEC3/tZfTeF+zEzJyEIxe28X+5bLKQmyCBsV4VduI3Ml
rNWktMQ2X6X8pRT0DJICDwOCCd754hP054LDcwpnbaXIV+3sYyiKThhWQtEMf5pB1o+Ip/yDy3LB
+eFTJrmEARp0ombtztsTVIr0LJrWOQ057s1ytC4trz9uW2WBW5iWYtxVbkx2e0Au0RpImpm24BnH
FLIllV/dSX+cM1kelqT5NZZL6hsa0BGzj4YAj24VRMO+1F33DnYi2uNgk+nSvb1ey99ez0gDaZj+
asqhambjkeh9sV9VFg6tdhfzQYaiiFPfBSpC2gKewmB1X1kDjhAbO56X9b3Vq0NXbNnHt7G08iM+
Qw+TUW2G3lA+W5PVnYpU3WVjA1FlrOegM5HInQwpkHlqUOcm5+L4rOmR4YvJDqpo/jD74eKNxWFq
q9PYFVz/faHhARnb3ZwSTI3wEKQe7i/pTgs8AiEe1cns4+KQiJRDd5xXYGnxT0Rc6oxlqgyGjsCw
O5XhGEvjlEnsHTRtIQM6Y6+mHp5ET6w3N17ieRXoo/Zer1ocNLE+hPY8En6VNPmJta9N7zaO4mDP
BUpdPyUMhqKHptaiLfVjYXtDMaFbvVvcFxFRFT9D2iCx7nUk/7y3ZRqKnSrJermT7dve8OlJ2rPO
u5i22R9VRwC4QgPnzeYST0SPT9T261ytZ03Fp3zCWqBpcCdmh/JjbksJMCDGobTg8LY86+JG0xem
mQz3rvlYG7WvJuWhNfWkEHQ0O1Il0S7q3fu8FUmYFx2dK7GAAfvVMuvYpIwmPea6kZM840DE5YUB
kNxyim2AY4wTg+rSTkDWFjwQDj0JL8lCfmBR/aXvrdsCxPWmD+M+XbRQ6cPb6BnMAwXfrVmDiWiq
uyibzEBzrHmvl3oJ3ykh8biN9McKbSjvDJLeE0qunfd0yAh3PscFGQ/qCbyVZOUGHEq2ys7xWDdX
xLuPfhkvSxmJvejrLxctpik567Y7McgYcQvSpujYrcLiN9E8/yqy9DGLyaENqyuoCb5700bAqd0q
cOrhO5pwXhdLeUE1PyxT92y4ydkUqghGy2z2S38maYqjdGHyDCPEu3jt8JIVzke1xKBEx5e6a2Ks
LhZOotxBJurrR3dd9XAVqFFjUf/kUR6mqYjCTBt1DrqgEQtpw5agBSOhY1FCHEAspqZbNnGENqdK
nPt+ckbSk43cu9nmo0htoA66pj1Y2GN3JkGVNZkQTdN571g6KQYzPXiVRg6WY5nmXnArkfRUimag
bEK9ifKLlvxZDJw4gkTHWAr3iUU1KPDEPqpV8jv7oeDkDZJJMy4eFGMsIoT6yWXuF2vBCEfBXHr0
OC2m1qJHUjVx1GPPb42wttV7HuOhVe5rIqhKZ2ZnvCbRfCoVHwrlWDejllax+GxzysnUIxlsZsbf
xGLudFfHc3RLL5S6ti/jGPM31Fuuv6euaeloEzIThRUCD8MEBqtVMpBBCMBvnrhNgyE4HsJEa05Z
NSneRY3BeA7CR0zvldW0751evuSD+RwPAjl7BPBbCoPMqLqPC23lJlsuQ4mD2UrR0N2lv5VmUd+o
Ry1yjF53EsSpBLFFvLqbWPptTCklB4QdwB1DRMlffddyrR8bjYBen44wP1SCBFAyyMzLIhy3/tiI
evgKthv2Gv54S5+/vUR7yvr+brQ67aSM+bOFdTxknnF0Yu3TftbBoj04s4frwYZlRE/KzaM9rtjN
A6exHkWm7+ZitZBlQVQkV71es3OjeKa6NgkNRmd+Hllbop54ZTzIB9gsx/qrt1txz2VM+tKCBRCv
OxQ92oK6tQ+4znG+PYB01QNsy5wU0VvdT5elccwznOjGL7TuN6/SnzH7yNy+DXMB4FhNABRgXt/l
mDiJyvlpNA68DB0JYJ1hb1G1qNZZuHpOHmh4mwPTHSRv4WyRWisRJ7wfnZVNRUf2vzW7xZ/NaMM+
IQeNFiNaso5eMOgDcZquuyZDMgStPYyE5cafkdPgkuNlqo0RgIBEfZ8UfnbR4bAajHPV64e1lM+T
xTFlR5G7wYCcMCEUT56fes1wW7I3mm9k2MpwZhsHgTHPs2ccyRDGcKSV+yorzUttpl+a4PoE27Mu
tCim/Oh1MBepeR+l8RuJ6HRvbXAeaXZB3GVHjn6MZDaikElYTVgEvZa9WXjgJCv3zBBTIxg4+Wau
2n2y2AlOqPi8eNyrPcEIn+b3d726WC9aFObE1b+wC2q7sRzu5RI7BLBACNoQwPMpdFO0SCHxBs/j
05TzZtrFou2ojlzYBYn36lk+N1VNcYwpMP4acwsrczq+TVF+LItqPuXV+Ol2vd9C81VIOj7tVcMX
guc8KswT1p9ixygW4nQe/aqHX5Ait+Ak37OzRkxERv1SdvCJWr3GmIa5E2zayjlcGYdiXKPTmKzP
+F8w3SXeR+qKn75cq32auOBnoF5HKYaPOnV/LXZGy1U82VG8uWgTwl9ZfmqN/H70uh+Gu68xpydh
xCjaNxeW6YlrY4OeyOtfwLKPo7UevdGD32ENml/UVB5yfhrrtd93RXXOk2Ih9JgcYElreyIABfE9
jCIZfiAntr8SXIZBHsUMPsbXYQVPWiujxZPAbGNQsXVdMbGquiUC0+YwjpfqKzcIcE7E/ScYKHUM
Qft1xZZfLhgTF3F2y5NoXO1gOpVOTqR6XxztsSEzMuKtvPRr9gF7T6PzQMj0lrXd6Y3FR6lVZOTI
zjGlXwP9c4Xcx12IKdnN+Ixi99aN5X0jbKIsdv1KDbOPRI/y5ri8tnxyYTm/Qs6aNl7fFz4B/clM
xm8lSPBKBxtlYnCAc0Ke8tFuASZEXSC3mli3auPRKd1fblfgTOzuk6JnfF/00aESDhpGLj/t+Y9k
rpxq9nuqEX81PPe7reoA7O4/ttXL1AybV1a9uNrUn0gbIh5MRMJWe3sVurAbaVFFYZxcuTwDUNgB
u32IuGv9dHMdTr3hJ7Z6tkgQY+cCJKhlmKjpVOoei+ISFWkwGZO1ryiacwfqianwubZjexhyXsB1
Ie+A9ZRMYUqSpCe4NKoY63bv/Gire16G/HmodaIsnXU34C7QmCoSgVZg4oB8A96xr/aFn9d+QG3a
pVxyIDDoDoVFje/h9NWrgeh8Ze5HjSZmyKomVFYdkiV/Fi4JO+JlqO84+lpms1RuEj6BhoVJN6CW
VAkWLGaHdjpOgVtg+SfwW3hQR0RElHWaL0RXAj79X4kHf2Ye0i8xNIdIQRd0CKQhLLwiCoZOQUM3
Jjio6/WbDrffRdHKf9/mZ5tB7xAoPhDfxacvSN9aydfUkzvJknPctZ99Q7/iiA5Tap79hvDj7mqI
c3UT33n9lZf74AzVL30guYWK+pC4+ZeXa/SKPW7ZYd2vLSZ3tIrvYm7OKhuunTn0u7kbb1AwqJH1
5nkVZmiKCu+4Nr4r0ii7JY1+knU+ZjFnk6vzsJAzhi6+c5z6ffLMW6RTsMeayUE5X4fRVHtz6raz
+bcTJ+FYX1fxLFtGRbpeUtRjKp+zp3ryrrkRndcRWKc1VC+d5bwVHWafdaZ03b7qJu9fbYAIBeOk
5DfjcRtrkg71SVRv9Uxb05ivYujJHFaMS3Q5HTRv7FA6xgPoECQj1VcYYHb9jP7h6uVTvCxTwP1w
hhweNubJo05SfLqBxMRwXPr1TSvaci+5J8nuGcXjgl7Hmx/WzVjslu0AgQyTUiqYO6OVJew+PAw1
yXqYdjDYZE60rrReRUzykxHazut1eN6c2NcBrKVRwjV0JFXa0jCZLLZMWE6082aKvt9R2rZ+r2oG
z079MHt4UZtm+Kpj8c5UoNlH1SzRXI0/tvOCYx/gwMCnRPBCC7fTooQ9Bjpctf5Adm6LUZW4dGOz
OzJOvcdP9Gfz2yiIEvvSsEDjCSyOzqhC6g0d8wRBxna239ZheMHfATDNKV8crbjmcXSvGu4jR34b
8Y+jujQYWobncRHfZcjAQEg+UK8nv0jvJn24wrF4NaTYrdNs+7rD60TgaJvPeL9FS4gzbcm7taSL
4dbqCJQu9Dk0OUezeey15NEgA8RsYTq4i/w27f5lJu2w0pukzIyFWT3FCnZKFse4dksIG7Itvl3R
eceptHROQu1bJEgzGYpzYC18p95k/mEMU+8igxRRlLa7oaBxdNBpeJQ8fgzVxH1DBVqKp7jkEsSj
U4UG7cBO01ZQ3glhxNEvepHgEY4+dElCQbUEZmrHCiPs1vfUjee8HG9jYx5FwdaL3Du5DrPzevpV
tPJexyYZYJe8A2fxYAxLwGTpxfRIxiVwRGiXy7C2RqKOtqA21OAA6m7B2Qc6xO9sREq7xKrVG/r+
jw6LMXQNqDBNjnN5WKzmQJmpr9hPHK29S2yQYo4ajktO9U4NuZBlrj1fWz43xIxhM5u2Z5yMFI8v
qyr/EFRhOJqOhM9yjQIHfb8H0GXC+qIYy/9aq/Wl5f0LTR0shikN4JZeo7YjYCxI8tg0f2R1Wwgh
PPWCMe2uKHjNJLilpYusu5ymqEK/ALBWawY/fUcwM3MOpPM8sh0PuRQ/a/mUQbA8TCbmYndKmKf2
dHm1SB9TLASL2zMksMddYy1m0JXGg1OXvxEL6sAa42eFfVEBJucQSsJ+jdXOc5Vx6uCspJ3z3g7Z
Z41/b0HQDApHv2kLYvOAy2a6JUR2pwmQEHwlL2wr0DcuNiU54wdOiGODmIMIudQRFU/80nmW6cuS
F7EaHaoZ+0nXrThsBygNsZu8JVGZXfrKqvdeAh9UTg7TxOY+8aJxZ6hiCbOVBzJnnccUkehYAJCU
jfiNAlrzzx9FbB1Lr49vjVXwkUTcx0k0BdD0UGyW3DenKJxX3jkKhtPqKfQk4aIZZsO7LCp1xU0F
worqBdKgtvF+rFk3dw1SeeuIBxvnwRmb9Yam7DjFh8TzDe8tYSIVgjMpd9XG62m8X3GL7ZbGgVH2
bP3Fxb/uHG7XgLd9j8PIl6us96KuO99eGXauHsHyETUJ4ITGX229L1PijkiqB9jrDWFxHNPAbSFa
Et8LOePh5WA6zaMigYPGXU8O66hr47EhheRnTkTIWl5XV38qgSbslO0dYjwVfNnOhKfIGLd1BLsS
OgMECYpmzD4cfbZr3qxuei8MCvmhwPNOGIRQdsYsYEkYbTWu9wfTE1iYpr3QjZbnolpeGPzVzET1
K+jdX3W5IG+3p1pbxoeqFedJuzW8O3nnWn6/Sth22+vaDd58loMRWtrAfTPEb0qeI7N/nWae/jZv
tqf3LtaLNysGk9Z3TosdWcKuzBL3RsZn3Gkkk0KKr7eqnyQc2mVv2euHMnUmC3a0HwfrydEU3j62
X4wFKFBXjudVyItw27tSjNbOk+jH6ULLJZlSJxORjIUSeyHazIKe+KGw5Xc00lNzXJ15BfCCmsNN
G6onXerVtRjVkd682DECuNea9MsyGpQx0W9YnEfiCfX21fYMOs8ZVoWw95TkYXWCCkHuDv5xTLhZ
fLcltY3nhpiRPC7cZDe3GmAsWKbW8jo5bn8ijxDhUvNTaDBBp1PkDbnioLZTM7AG62aTLgCuWTFH
tl/aV5GWW57HnYFXF1c54AQSw8ijpuaw9SzU3RnkuXIAnxRZfkzzfr/9r+2yu7Rx9VtGSD9Yswzv
MTYVwu36I+YwF6P7/MmaBAv9cQ8CLCxjc6aU5N3WLYTKmaElIxPO08zKw6lvGbkIyF1NR3MSZXt6
twN+2gdrFT9lWoWVDtKTyyYlf+dsIkJ8KdxffSmSU9uB/ALls9OFgg7q4LA3Yu+GGz5GWOaTZiS6
121yEtIuiXwWkp+cK8vH1RxjX7ruSgVLnruOGUY4qqHpHvCzE6gw9iP7laK1v1vISVmlrEGLde8V
bPkwSjZrkTj3vXPR5zlULd+klEQQUk2s56Yz8JfqB9fp1aPr0i42CSVWyl3/ZVrG/awGmtzxERx1
e4oN9yK2qhcw+rofiZjvRD89eHOSh2tnHskiDXcJj1baMFkfe0jeSsYnzdR+lhV7jWaN/ixkz61a
X5XsGRLZ0IQ9Jg1672eV+mN3dgQDD2SKyfseVH37jR2E4VyKgLVeTNO1zgNRaleVD5pnvG9AaRY8
mRq3jmE6s9/fxayY8i1+Oay9dhy77K1zlfygAlRkMKKH1taHO9r46VqyKzjI2+wNUVfeMnd2z94G
EDKnZ8Oqv4qJ+Ofc/oFUY2EN6O5hCKN2SLCXiYrV1Rw+9FwTVzNubgCj7UPaxagKdc3hrWehzDiC
vYUUhrMSGcsSrDMp3PXloxoRb+KO9Uwpzt5Aq1HZS6O6lU+y77NTmY1Bj6ZDZwt2CNfsepgXvQol
i7o4V/xYsXinm4EyQPG8VHn71yjHkljJFG8sJRKTEP1CV3ovCayTrim4g0zRHqVLcgJXSehNVHaj
aT7XiXlITMfbN3Ny8Bg71ktl3eeQOp55twDHdh+twMmcMzDVQh2npFf9nTn2dcnowtI0lMCJ/mAQ
A8bIcuZ8jZCRG2WhhIIaALn7nQ3NWz16N2P8dmp51xF2VktTfNig22jHJvpXsxrRuZv1y1BMFsxk
D1Jp8fV+nBmHjGcdhvAls97i3k7PlqpsvwG74vfky+aUiQh415yEKCCPBUbUQjSmZ9Tk1lqYdG04
LxwjclFOoMXxo5Wmz2DI7UNrY/ScCUTkPQNNR5Gtbtr23Z66OODHSd2Z1RfRbN7W+tKlsfk8KbgI
W7LGlGnIkrMfQS1n09SF+nrtUIcOle7cV613NykGwtq4GJdkNNcTQBPmw6BtoC4oUGV9+zL3JvVn
n6WH6d5bjfI0VtWvKZehpk36HRFmPZD/UJcWtd0InoWgUsBxBQqWTNOh7kiWqKJ5yLyheoNS+akC
zQCcSRuEAZYhs6pXbobhNXY8YoY8UfTZ37aCO9VvzXXMURlrbNOx9fimATj3e2fy9TP7sGguFhBh
NiGOHo0fF15yn1gUDlarKZ/L+29mO59Rkz5kWlXuF8QIOKrNi8bkDZND7sM9OCmJxkYNQNtj6OBd
vFBQsTOXmc8IJHb74kQbVGAhpgABALpMhyV/Cax+MUmtA7YQerafzfbFzv+6zWTeM1cbsFkma849
iAHwNkn3AePs1TKSZt+Vf2rpWftu2Kw0HCUFZR5BPk4zq6pQU/KaOXD0kE7956y019KyGUHS+uaZ
cxXk0RRA06ZDL50Vo2rqIRCRaBScjYHVfWJZISGOGz+YpvHPAMwn1Iv8DaPtDPaH10sfs9eVLVBQ
8vwoJ+U51/mxqaaRLCsVs1ryYz/k96ntyrCtN6sVthIQz0PGgWJ0/IQSfCtUx/VelulpAi9VWF1E
OsZ+qachQN//pBH5rQZK2LWz+73Ul0PbNaBvZngTBrqF01t3c5eAk5jfzc3f2DXe78iu/pqb2cIx
ode2zEBkK0dGO7ApqH9+qrV9HteSYDrjlTqHPw0PJ4EQ+INPn6jg4K47jdvRkWJfoTjapvnAyrRK
NsnBMinR3fqzwFvlQ3KqeWmWov7CJ/8by+q+XUCRSr5Z2WruTi8nPJLCfZlN7Vcxij9aY54Tz+pv
43woa/XkOPORv30v6DqCMkphoOnJHOLTvdXw33lqLAE3AuFCaeIF5Iznr2Leuy0hlWlkl1st90R0
rnhQCDojcOFxLxiFQWQecSIYfflTTNvYp8cq4Bo/0Wj8GeVrC29uRPzY2y1o77jzzKCcCHu3Qvvj
ZRhopYs3vzHWOchXOZ1SzADe37R4IpfwmRl5x3jnUk2ItG6+pMeGoCBTJFBgM82BSY03S/sG+HbE
7Nq06xmShUTmYQ9HmX1Euc2oiSN7ByDnZxZYeI1iynws7S9OIj9MpBcMD+a9nadc3qjkaQzKlFhK
zP6IZT6AhNlVysc/cx8bmd/UP5VzhIud7LU2+82+RiTlZsBKsTpt6PVWgwBIg+1C0Wc4HvtLZwBF
z+iBB0AhwjbxV5TLq8zkZcTDvDKYP8QekTQdKIvC3o2pLvmD6HUhHkpEXkjhT8L93bCfCoAmOTPV
8/9QaoJ9edbgdNQz9KF22Ea6prNPi4n6NH5vbfeJ9RD7dXHjk97X9yUOk5G/5zsRKqkCWGBXDW9g
Gn9y7888hCv2EHp0aIATh0EKGM313oAId9co5gTXWi3aR575oDUUGXo7XnSPJQxu0tyvREX2yYQR
ziNab4s6kGPM8ctGGiN3vqT1iKv1XDjz+5Jg56uIXuwSpBV086YFkY334xA7TaBUCnTQhkqBnRoY
ZQbpbxPCBmfLxrEtUXfTC5Hjvkx/OE5H5ODQ6nkG0mEyDrFJ1LRMgGt1OY29Qfp5iNfAmiBXRzRC
0Pg3H9z43QGuLUnIcI1Hn1lJxsLBI6yzYeg8qoD23wv7ni/RHonCRMZPLhW7AJrlTQz8EBus4wCG
Xj1tJt9atSUaUMU/6C7HfsoenJyyccRxMk8LlkSFaIujO1DEUq7LnB+d4VhrXoY2YOy6OgOvlA0y
pNNT2CG0X3hIiRAmfR9kOUutYlbxXKrIfLBxCiUTqaDeMP5ENRMu8rw3Q4vEcVrJnxlOIQNnKadH
xlh9W11cPIR2qv/J0HEHpY5MbeadwwTytBiQC9F3zp7SLN9wYou+oOJ70p6jNL8bahyzNV97qS2Y
iQbj0zCbx2WY9LAkU/qwsvYPZsYpLo31nK+WDM0F6hzp616TL3WkBsr1eNovc/PVqK44JtgL7Ybn
nLL624jYUyA3r35X3iPZNuc1qb48QMak08uDG3t/ic1/rOBO09T4vUhjOToLLCWN52AaMxcJYA00
e3ls9RF0GCOCqrGyS2cVp+iuk7n7qE/rZWotdbOIdoUEXfOgrfPhUtfWE3zo7sncID+L03IdriNj
8sneWmbMBRSd18ryYP1oprl3tVIPpSbLS1uxa00QHCxLThKyB8WhskzrMFOm1IXwV4WHZQUHt6/j
LStP8XSYGxLfnjutwdSNVlDrwqOf7i6WXjqHkRRzKHjcd4bYKibzvCHt2OugXwD5Apsg7Oj3CZ78
XtYHoPreDuNxeTd15AC7Mz83zxdC58+ZhfkUdVjsjfFYFNYzpz4KPBqHZbbyVOJe3rm2Bj0PnFcW
oVNVZXJuDFowieFrZ8IAHWL9s+WLDEfJEFdoiXbRBD4rfc2suxovc5TUY7BSN/KZ3MVZF13sJHtL
u/mcFhkDpwIkLGAHVmskL7mLcDinxTcks/08jodsKZ4SLOtuLI5ezixisObq3m2gK3mxP9m82jCm
SFJ707IHsgYWeGaGXZrwXez5p8vNW9rC2R6xDbZRmRyiKH+cKhB2kvcg0BL3r6bq62TGBkzq/GQZ
1VcFHtx3mVSTzkP8dnA/6L3224n0CWRWxjik3yda7WANH/VwHhzwjbX6cbPyOV9RydpNVDcodazZ
e/Pi5DuyWIVjaLjrvJm3opQp+32GBKcL5w3rGwCWpXyaENfRxDkaM6ERoKRXEfhrCBIeWVgAbGpM
LQ4KeesMjjaKbZAurWQobbPUiQTmdVLL82QmpITiL0/h2V2zAqZmHMYsTDo4FPAssrODCNdtb2uY
8RfXPk8ZqfFOm2+yai6QEnHn4E8dkIz/7y1t5v9aEceKRsdxbWNbRMgSsG2p839bAsZUZhT/hPKS
aurF4zleTG/9WnBa74jFXyo2Hd3J1PYuaFVtqK32F2XCeFx4+R9pQ577Wqs+eoFTKdNdROnNZsXm
m4sJX4bbhDCK6Bnfi1rylifPVivkE1hamzO5rW6GNAFSsUqEsH+JjbRgbLxk5kOpmNeWFcQg6C1v
VmpUKDlYs2sMjLu4nO+FOZR+JbXmiKLV3ddO+F+7YZOeUJTSWY69M5fscYpwxDXe4twispHh//3D
M/7X2jZHUvM6IL4N3bSN/7kg2uDBxo0j8M6Zjb0t1nHCqBq8c+ci1oP6AfcvIeasbbDUHZaH2vD2
JVZaCszl3GYgSgwEPbxwap+JmE6MXXm+3iTHts1YmKEgGsnEPKU1yznSmaGp0WFU84eqroMGYNKj
NTQEprX54BWmeTGqnCXAk4OuWijvxV1EgKfXfWyGudm7ALL/P/vXNO9/rfx2GKBIaej6tsjSNv/H
04NnEUSLgVWXbV4kaipbe6ii+JL2In63kL2ZFyp0vQJNviYy89Hm8d+pmzEHJbTrMk8aRlclbZIA
jBzipl44m8rlLgPdQgpIkaoaLLypzA7/rZBe4YvhVD3HrJw5EpTvHmObX/QO/JtZgRjJ2G5zpbL4
Mtryu2unD6DMGxiw04O5nRqyuyg5g56+Tp6Gp69nj1vR24Enu+GwLpX20gvN3m/2xFDhYd+ZBper
UevVc56qZ7p2mj+GPFcjlgClOPp2iVOrM2yrnB4GGL+AqHhnTzunYUmHtv2HwwTLrE5zecL0v22w
IcRTZx3MO/A0RQ/kaIl6ec88eT3No0UxUpWT39Anb6uZR9QHyIHroJhR1xR/hat/w/317i1srh47
EW5RvJwLlj8cG43dzZYxeziB1Wdlxj/6OLr72YWW1eWY7NRGeC919pf/W8iaZ2YGcXkE9SKERuxO
0+5aSS3WQmiCr7LllY7/1jc2BoDUxWEFQTQMCcB/92GOgPmAPKjuYgsBB5jr98JKsGVvbwz6GAYO
eQPt+u+XubS1a+HJpyV34l98cSDKB05VY3qNutoOphwW0L8F6001Rpeq/2Ilz52OA+rI0q/kgIzj
fQFbpSRfsKvWLXaEtdvrNS9nqBxdfg+gS3zz/7F3ZjuSI+mVfpVG3bOHNJJGUlD3hTt9d4/FY48b
IrbkvtO4Pf18LJVa6tJAo7kfoCqBRGZGeLiTxn855zu1czGJab1hC4QeXrS3bMhdf4jsI3I6+2RU
M4ps2RZ3US/Q+Cjr0ykHh8KeXcy0LPQYq3+b02jsul4f/R462f3cfEFMPXN95oQWFPNFiLDaeDVi
AXCCoN7KOrrPe/0lLuMUtgt4o2gRLTRL6cx+D7olpMyLK9G96SMLzNZsHtO5XqCTVcscEvo42JD6
TecISZPxpl680POEFDrVCFFk5LISkS6eZAtzfkJz7c8RzEXbnNsDRLPiru2BRlc4iv3GSXSa3N5G
uY9hMLAGVivhkOIHqNPt74ff//oa/yX8Ke/+Laa2/fu/8vuvspoa6qTuT7/9+2OZ89+/Lv/mH3/n
n//F3y/xVwNe8Ff33/6t3U9585H/tH/+S//0lfnuf7w6/6P7+KffLCkV3XSvfprp+tOqrPv9VfBz
LH/zf/qHf/n5/as8TtXP3377+CbIyo/brom/ut/++KPD999+c3WLYGUOun+EhC/f44+/sPwQf/tt
9dOw0/w//qOfj7b722+G+VdHwpqB4qhzi2KS+e0vw88ff7IwaMAACSo4fiHflGdVF/3tN1v8lXBQ
Jki2iW/O/f2P2lL98UdotDzhCg5imzDj3/795/+nz/E/Pte/FCq/I1O3a//2m/NfMjVJIdUNXpdp
67Dq9T9FqGIQ0uwxyhUS5fCn1dvjxLhohXaHoQRmvHhCjW6Ma88wj17Mgk5LH6xI3ZajdgRdTspL
sh0TDMWeLT9tbdxUfXkkQ3Qlmo4HWLuztBdyjQvqbYftfIkNq45OBmKGaBxvaEgPmd+Ds0xrCCKg
h2lx6liuUdBtpxaETxG9x7Pc6TCRPY3Bll2oR06mbBOX7q3XllhhNDYPpMHgbyn23G5M/ap+NeU2
1TKkuLUNX76qgX7V+kmO7s9GxOJAxUOJ4a1qikLbclB1orSUHSAMyfB4TJ7SBngwz5qs3S9es/90
gfzxIfznN/2/ZiD/6U3/05O0UxMuBS1F8daZBH0yHWGC2E3NNR4ZdxJp1Vgz2j0Xzi/pFyhSWCCd
rdreS9wFiMCReOvrqHKPRG2dVZT9X6KPucT/nLTKc153HcuQtkDMZPwp+3hwyULJVN4zpxjDldPF
v+oRY+fyPkZ9W61ABvg8ws4k45lmfeyMDuIVLqq5QVE1gTVgDHwYKxJdPP4tZeJdZDx0dKqgG0kY
MeKnTEfEUKJ5MSseWjDwskhdoIvemB4APy3+Kk3jzqrYQjqh+TBbELxY55FUF1RMVfrpa1iSTnuJ
vrePTwxXNhPrDM35VdnTQZXyzAz3Oo9k1NXYBEr74vUU4f0CnAW03LLR6lLxgpbncVASuVGG2iv+
Ysito0eZzl6J82aSbxjt0n0stmljeXednb0b6NgjlpY5Y2CjAo+6XCJ1XfxUTmShOGdAainzo470
O6FEhX69/+g1pEMWcX1bbbzq1Jd7puak54RUvEyeDEnHyYtH4kJui3dCoGKDECYyK2n3DbIN/EIA
G5x0u3yffB5jf04i148YAaXlwnce3XcEmXdQp2OiJo17k+GOT00/O0PHtgUxS6/r9FVoHiBNGBsr
jnCyYaXc1gylgPh9teAyQib268zoH1qRvWWSJEyJU9Xv5XvmMaYOwqPXA7BnBGv5s3mJC0rdClwQ
2Qvah92bpPGI+H3ukO57UcZopeuegyWCbOL7pAhIvbG+IQT9KWPT5TuafmakepR190r2RIwQsKB5
Je+w31Uew8LlGYe74XVM4eFzkwISlGwoKJXWKUPujVLoYyw7BykPwBRJK7c+ZBmBKG1gly9yhpbl
taTQQ3n7SEyxvdFHZnnoG9YkE0DbVOrWhlyGInf5EJUHsneKW4JWqbURvG+SbEGagj3IcnlS8Tem
E5xitXsZPK71OuCXAOBgk7NQ7bvw0Vve/3wkXiHLQMSzvw4Y3ht3U/kUu8OttegaeosXZ1vAIdt2
BjxqsQWfEadP3dfvP4tucK2ERvAauHIk7wUS7tA49grnfrOSpv7Ux5eGPb1fAI39/cLSXCE3HAjk
o8fQVXTjpcQTjctBgstFtNBeyFDiPXDFCmlcQMqbrd2QO/zg9pRXWBGfdMbho73PNDAfychUeNjA
aFj1CULxGYRMDnpkCn+hg72xQncXuM5tXuu3GZXrpL9k3pK6sfKMm4LUJ5bhA1qzJCNnSmzQ1i/p
MKPhk9gM3NXwXgANTphMFmcao9L4vjWJlmARRurMA9EXi7J9+tWxPybbFgosNyn1EgNC/Lm6OWQ4
Icd3qUxi5+CYVRCvbgES4eGJfnrrPU45vwVHCwJEltj7vpyZDEPa8qFfeMmqBTyHptAwtkwM9lme
vda6JJIGDcnoZvGtXXFbN1xrGbGxyUIuh6jcOfoOKvgeJ8iNiIJ7cyakB8FZjswT2KRPFQhZwd6P
3TUBWqDq6dyheQsFuEdChqrZ3HgISb2Q7Y8H0gsUSdFUTBb7q5zHTRvCpw6HPYIEX43haZCdXw7W
uq/fcy96DnR20ShWizHcCKs72Uz8k746tGiIMx6TWgdDBg7GGA07UlQx3TIZOaAd36Oe37q5e2sN
g49zn+/N8J5lygCuz/H2JVSa3jXBBAWHmVmrrIYzEEsf4PVR06q9rpyLY7XXIuRQSTTMTNCUwup+
1nrYbr2vjeE51fXbSAw7mHibnKt76M7dNB4NBqKL2G9ynJOFpW2MsZ+g0OtBZsUMH0t9u7wzwVQ8
ijE6B3pzBoRxB3KvxTmrdlq6R5t4MsZ6ExkjHBhmi9Wwzcw3kYIf2DqjQj9WkU7THLS4ZsgzL8pX
MvTQC2iTb3CTVFHLAHDcGoE803iOZXLmlL8xYB0HqLPmt5G8ogoyMsyo7VSEDHgYP5reftaC50Ez
fpmZhdq633fp1yDOKWGfqyEL6KgQZIanafb7Ubxo39PiXhRkRyWecWl6+eD1YAi0aB/SkWsFKlwG
FPCiCJUJGwI7VHwM6/BYsNuN0ANqYiTpjcshkqgW2YImUeGukpjBdUhol8ZMX+a3QLG/MQucafxu
svpzZpjnhWdT6i89eUPLozMkjICA96OnxA7sXXVwlfHa6f0d6th4M3jTsycna9fOQ76NozslasK8
p2dLU36MwnsciI1Gr1I5xV3aWzdT+CaIte4DXJE6D9HMuUH0S/h2G1310X6NaNFweFC4hPSwDt2O
yRO6nRlm5/qPk3nfxI0VKETFLSqtEGvgULNi4RKSKRN9cijxE2fPrsZcsJkdWORG+qRxvw+zSXrv
AjBkYeSPFlrpoIwpynKC0hjtlAvH/C0ELrnr8/IH/ml3RFcOG6dMIp9zJ79MpvboLk+qymh+DIFo
ExujH1UFu9ED3a5+4xq0tJ3+MQi9Ohrgq+Hh8tTKSZXLveALodxRN9Q2GxcvsCurG68Xu043MAa8
Bu2I2iKsQXYX7RFydUoC0NTAsjAJR9ZY07eoaJjJPLsT/lVnxmXR6Zi+SgKq/n9X9j/qyoTN9JJO
5b/pyj6mn+afu7J//0f/6MoWOKKn61K3GIUujc+/dWXuXz3HY0IqXYPuzMQS+R9dmf5XW5q2xwSV
jozO6y9/9GSW81fh2I5LYLZpG/+vTZmJJufPBbikF/N4WY5h2q4ll0nuf5rUJqNqOq+BHZHw4NxP
WB4biG07N9a2ak7CjeZGZPRE0S4zY3HpCbyZMExc+601hox+yInyO2ujm3mxsbBb+JKo9xX5tsiN
yNfz0S+co2hZsRqEoMdIbqrOpBUimcEf3L7Y4vm9n2HXsJ33toxZvMukwgPByPAwLO0HhwJUqZjo
TA3efJmemI1eC2G713ahitDPrhoXfgVT8UQjzyC2Dy0lx6qbRLcRWUB6Uf/caKiti7mjAwJuTT5n
tNMY7ZsacbIYkU6Geu0lY9O+tMQm7j2GOzxL1ySRrwYLTfjSALTe8FQ0mOzNKiJy1tyS3wGaGBYv
/QJxlJ2mfslBs3bEzd9mCFNab9qQ33waKu1c1E94dtqH+0qAmSzBvBAfEXfrocVe6YZo28c5P5hM
7leuajAjeB+hPmL0AI7j97q0j3qQ7iNrQGFWEHbWDvJVMBzdgJGDnuCgRma/mvFtEXmPJ8Il7kbN
qh6KdXYZTDO5dwK2ZKFptjwG2hdT7xdBk2w3Ka7kaOS05dlSIhlex2jLVuCybVTcmLXRWx576A7r
RN23clAgCCzw6U2ggFwhX+dcU5siYTofVpXaGF6+Vw58Z80bX5KcULpoRFaUK4DoRTLw0a5b0/lo
JnPDAoB1SmoXPkSkoxuRXUMyqrltj7OX1qflmTBmqSCEdqQadQMgcKXYTIX2Bcv9HHTECodGNl1c
QvgY3362hYh9jfCOiF32ylEJMBRiU6sMuBDgeTxvGkbc4qODms2ufA78KldU4EGErjC+VS77WjeN
aRcoB5FAIhxrmxZ7IOEUDZaAtAa0PUfRKY5p5Z3mNWVLum15XCpZ57djxTrCzCuiAWHAYB0u8EmK
YxMaRxUQCxl55g8K4ms+eYzmUyJ8Ty5zzdWQTrApewMMM18A5dq96Mg7Dfv6k+aMeiMYjrP+I+2J
sZJIiRRMowVRwCWeZ9ZLjZNh1aiAfCaKIsG1dxhse52Cexuzztdhhm3tGbJLbtpbl6nnHkYCe4We
Cs0sbD8vqq8w4b33uJNpTogcLlwpV3Be0i1GTBBPtrkmQxx0puLLxJnyliBdnCdj8ZWzD/dC1CGV
kYudrdSxEtzlgk3oFqH4DEmnn3dBR4NXk6myrhu8NV2XD/uYLU8Tn9qW88SbjHyjNnbL7qtmsFnD
+wIhmj4oFj4bND0Eix1wISBOTCu5U2N+aJDX03+6/T4eZenr1VD6WWQyXR9wH/aqp+inmyXK75va
GWv6CsMWcb9MhYHDO+DhuNJGEcE2ZvbhyJLBr43EwHW8yc/Aja5gjVuEpyEYYqawaSQiDdyND7hD
7GUjY6xBzJc+8eXGTsuHx8j6CrAxrxr5zcmNT9XVH2tOJPLT2CEACZR7F8u5FhsB6hM+maBsHlIO
mB2Icp7m85tukPZqJsWn5EcTlUX+qQeUI2drnTTBBC23DTZOLx8jol1OKTWojBkR0Gekm2A6QKsK
zolWbz0KjNVomtN2oEgneC6pNrFVL3pygmADo/v2sBJW+eKmLNCEyOKu8VL2sdmjKA9xFL7lJnFJ
RU8BBBl9BRFaJ/sbcBL65ii2kDdUTovPmGiEGCDbGpDl85Jnn0SV+QpMdcWNhs2GgEfdc2PQAt1X
t5wUJbfnHHaHFHHFSoO96LMGs5n7VR9wP6GjIa46W518t1vMJtEwv0fRL1bRcG5SUm/rFrVfmvfx
3dRqd3kzEG2ow6WvPRpXZ9TeWInv3bJC/1DBxkGmmJEppiMhiARRfTNyGIWKirwUknIyDNDGwu5B
kysb+7WDvHLL58s5iLZojFjdO3b6qg+FsU2Gt6xr5X2VlRno2djbsgxC6hUjQ3Zd5OIM6WcxMd1Y
tH6ATICS03AyQNJkFOwSdJf03emD3rHWdfXsnQkxzp2wf2Q/GT0GVvKTs3e6H1v73AVUwHZsbJ2e
DGyhaPfLBoWtl6GHCvMyZyXfgGmyMDLFuOrwvy0wqxmpdjha+drtAKm3VvbSQ4n0lnQvnfDszDoM
kdMemlJxb1SwgD100XHKgqyx0wcSjJEw1+jdkwAdXK7Cr8jEFa/1uWKY+m6TAeIiAPBtQsAVuM5I
iObYlkS9h8ktxthbi70KXtPs2/Iq817F+n6AVsBYK6Z259KolVjxRMeqrHT7LQoxTaEnO3iGOquE
XCfgcTc8Kg9NYOFDtDDIDuFrxK7cz0poWIUV3dpWcckl/DzPcT8cVF2+Umnj1+NwzBrSyVtbv+GY
yq/tQEiu4HU1JMCRUwA4QnvBnPEIaOpQ1VDQOuVsTQ+YLkOAfToaewYeQFyg03bpoDFmHJkvxVGz
KntrD2OKLKikvBiZTfHuLHGlmjynKih3BoqsBSCyI7bqi9QqNE34xUcz6nAj4YlAC/vSTbW2RpUB
PCzKPowSl5HhjcwHkTHRmM1N8QFnpj90JTkBxOQSWsUYBrFCghMnbdsBkJNqyFkw2NzOceILEKYE
LLS3YcQQLckmsbNqDWGdFF8oB9CIjp5Y5zTEeyE57opePNl53+8tbqUzwVuk2i3XKKmK+1KVH0L7
lXVI7/O2XVJKe3xJGr05cEf0rcK9dnpymY2A5yqiNGskO8ZbXmWm7PxeI6TENM8VtJc3nnikefVY
8ZO69wcn4V6QEwVi4PkdM2iCKvi3iKQ3lYmOKwOSYkrCNR+HJC8+m758KHqoCLqLPC1Tju1zZoUb
POBV9lqYxkOa6gT0lLsw3FKOhLO5pwU+YH/6iS2xtzPtI2yfRt0Ot5G5n6qJ4w2mo5972EEylBU2
pzZasTtgrn4XsUXtIR/4tQNnH6+aWuvpSepCX/dJyXGHSTl0gquhA5O0cFhNstvXQKKpQpY5Y50+
FgnXf20gGKPF3HUtzgpFTeKh6V4rQ0x70ViIrhmCdSaeCjPJ97DCbzH5Yv9wgzN12nsy5OZGttXF
DIe3vlHGmZypQ9jUzJxKalOUSZjO+UzbbtjqsaTuZPQAMUZZ036omNsaY/cLzA70yMihRNVOhAYB
kf8IYAHtSGpI0S90Gx5jcqPM4a7QNOuskSQ0Vs6tV6NARr34QPYbFp9sLRNMVbmN6VerkfMbjv4o
JsJT1WieKlOClNflDsBk4oA38CCu5wXZTAS6X0x0Ghh/1MVpgzd7uSUyYdxwmBa7NMbUi7BYHBFG
3vXAITbwiK4FdKJr6pZPVizqA2y6tRD63UBcnK9s1hKNW5x0tA4nuMkNhfZQxXsOWQ3tgzldDRH2
2wkRvz8B43OxCyUCD89s2QGkAqpPcAcJLN18MrsHDcVnG2swozKk9qgUvQ279rc0HfXbEtOwyjEK
9jOKbYYeq5TDBPl6uk70/JcKyUbJcu4O0qDrmwRCH4BV5MGO4ZQPbEl3ZVdtmzvX8gBUxFoIOrjb
Dvw/4nj0HW1+HCzrE5T2rUmwgTSaE2iEQ7DQsVqSI1Y2x7zRdr/Cei315KfltNbbG0TktDXUg0JZ
u6whoBR2TmoMLMHMO8slX7x+tJMQ2SECroxNNqTJlWSIipbp3aE4oUL7YB+oVumz2Tv3SNk2Rl8c
hMj0tepQmGamRnhBdDFJh3P1JvMnyTaf5dZNZQtv5xWoS600PQSFvKfSie9r6iqlF8axDboXmpIU
K95Wo5UigZhI0xGYam9686nPjWPBqEWTCBcp6EtQU+17k9Qm1xFJwalJxiBVzGAfMUaYGzMjrt5s
E+2xLYZT0BLJkAcMkKeA8czySssSoAnwmX0vIn9Q7EFcO+D1BuVL3BDtOIlrJIxzkez0Ir7LLGGs
UAiuy07/jkrzvmyN0CdzIl1bBjqDwjB8zBRk59hvmOKtdapQV/R29DSAeJGoJrArkn9bO0zErB89
tT91fWwI2wxIvUnMER3piP6suND5IJervXrZEzOCjs+JjkNxtlCMtsVLlgZP3BlQxKT+FkPLtJSN
jl28WryzOZVYlGsYZIPkCZ8Tyocu3ujxXUvpj8m73EeFNewkCqDwhd5yaup3NU8Mvav7rlvSwXGq
uJ1VH1OX/DQao/iQ4mWa4/k586yXPBU44hw0KSTOcZDahBaZR6epjQtJiximLONg6DTAlcLNiqAd
FSN2XYZScezw8Mu0aCsXH+pcL8m9BdMlzLhMNjP9qBEshfAPPrvSnttwXZFVNDfhQfU6WCwiZQxS
xGWYRytdRL/ADEw+sOPnSXj9ys2TnSu8a2Xmu2mxPgL2OOd0d7D3CG0TLeqMAnmM1EJJxvm0lkgt
9d7D71llH3WrvZECl2zyzvpJyKjPTa4dzrmgtF5SL/pyQOr4PK9voKVS+LIgRCFJ60G+4UpDLEgs
N9pqED4QVIAfmw/CES0TR/lgpgnYGuIvZbTITKBi4+mK0T1myBWLmUInb3VWZvF1aruPuL/w6JY9
U1Nmj+GhKsd3seB700UIE5XE+DbaOW0Kf9aid01bFpE46Ta9iSNySDu1Um1zKMEL1zl+sIxSv9p7
luMiESUDB83L3glPQdRWIDKW4J/OWc+sEgjNiq9uCskoFOCvMivdS2IhGX5nnJJ4HlnFEK88gV4O
0jF6sWB37XKSNLfLKIY1L0ZsO5sv+JVZ9k6p5nNq6nRKWHBhUqHkIkQpyRHp1Ck3XtDfp4uzX6Qp
UWsF6lC4vTyL3DnFhUdPmxUBR1HQ8qTX+jur30c2s/Yxj+dTcIiZ6B/BHBNC228QHpAW4LliDS3+
0PYWiGVkJ3YWv9ei+wkaqiUr0G/VYHGZIkkfG6q4VlaYOPjFIwsKOIrzU5IHqV1nC2ZQtczWa6Ya
ysVT75kxLB5oIZ1XLbHNDob2TN2nZX+MyOTY1bgIhkn5qU0UmyWN7KTXGGLTistIK5gsa4kZEMtU
/srAHqIjkn5I8hLeaBbGY2S9EXeI2cXgfc6C59oVxtpRPGkGCOSrKMPnw4UiQ6sgyZz8WF2Crugz
tXWLzjkGU7tl6eQdTDVcUtV+jST7wbqGnDcitwV6Jnd13C6eTjg1hHsEfDgss8RLnLI60KrEBJOi
oWT7dhuGvHhwIjDrJnCOPukOTc5eCW/wsjV/1cYGMqUV40W1w6tbW+5jXRV+YGM7yZvPCVr2QtRN
1kES5xvwP5CzHB5uIxpzBQwHqduhXmZIJLlf8Ecyz3DZNJMPtR4amIBQErI42faWdm0L3a852Y/Z
gNgoW9pOr/n2QoZ9ygneTTPa9Rna2z6T30VLVOmABpPdQXhfJyH0XDJF0UdzmI08qIBh6xtUde8a
GT3IRw6TnHbzSKJ8HMCX7C6qzHZuj8I9ZapkdWxWK7yCRX3q8oxPh3AkzYxeXKNi1mLX5+F90nCi
Cbsod5FWbqoG1hrmVrIs64r1EocU9rzCbzFpk1L9yczgAFOSOYqDzLksJx6immdQfGBja2oyf0yb
NyQYcB0s/tZMwTcsORQnQTBasDgVCSOn0atUTnVK2EeWPrWsm82UTtiuisMEv8kHwJaxTKq2Rq4R
2TnMx1HaCMIHWC/p3IptTc+BtHZXkDqIPgTPYWThjS4DKCJGA1CV6V9ma/lex5e3qqhI+4Bcuxko
3Sq1Cc6aSRXTTaQokE8yzwiPsZBw3HvWiCgxlsyh+Xlwol+dtF6Yj+w6W7x7YiDVl7yTFULmjlZN
w3oEm2uO8+8sXJauDO6cYUJsDFiY6SPjUBF9lcr64UxFOTrxoTlJL251OtZswitr2sTfgSBRQ3lf
FHjBuTw8T0d8jgWBwtG+ipifJGrbA8DLXR1Z17gIfrRpgOySseiwRbhtIDauI9EdC1h/FBpUOTpz
i8zM2Z3mmDmzxoG82DHtWj6P2lIoEFGtoRe6DkYd7TyjfjS1uDjS6oWnnjivprJ5p4MuIDddnXok
jz4jbJL4MvgwcazdyvESC7KD+yzPN0nARksV1Qrp6byxJwoY4iMWaBkXZje0h1JjPDm0eF7YxZN0
cR0hyNVTeSUUvDqM8VtD6CSy7HYjO4IrxzzggBgiThLElSn76PRF1o+KIK4+m617xxgYssD1LO3y
kA/jSwAjch00U3koaw32hwm2kgyZIGxe6SmJreoRLnd181RDwIqHiGo96i5zoH2aLb7dhkDtucPr
qg9Jg8gjWGK3nIY9VbnHtQ+6P9ozE6/px7unmm6M0FFSgVVzULD2/DCetulYxSfhmGRhs6fCC73V
GvCxmo6zj6jwyp9dKC4OJjEiAKcDTzvKaxn7ovPUEXpnt2+5Cn1dFQ53FMgrCxtIaWAIZVS3E6mb
bFrTGujEBnzGEVys7L5yO/sUVKTOdB3ACzCV6wk38yYYYNiISKZbiYIi7u2YHLaOWFeyUVAyYDqB
WtKjK3HryV7jAMLyFaWH+KKm+RyBCLdNGvxRxDBR7Jz12ULSurWEBC9ijdZid0H4Q3VIXAmUDNi5
2BjY465jeygPrFW74pQzzofmQiSUATF3Ih2b09/Kv/Lgh8uK8B0NWiI9BVd6QVxsP6S/ihqxJUPY
R9LqkLozi2uyHCRX5m4DVjKwyUPvRFkw75qca6PTC+sJ2oe5rBjrKECIxcjsXMbepXX7e47yYJt0
+W3E6r/EiQ+nA1hTFRIrChcRat88tsyJaALi9hDjytcncBKaW2Eb4v6FAmEid4sf0i631iSYfWGI
+WoitOUEKFZ7MVQnrPJyXe6ISQ5PoeZ+TsGSqhp/W2DBoz5+CpcJYDwQciv0rayLeMvaP5T15DNC
zrca4PHVrCMIhs3Poybqq31lpJ99xuPOMsJ6J2cuKKtJHo1SrL3ZfmfJwSOeMtTHnvAxTooz2nW2
hC7EvrEImbVa78mgQXHXj6hdZI3Su6nEKYnqYw/m8sASRqxUdTvXdot1nC9gecl1MAP9JgYjvpr7
Idin7XgD7g0cAblhG2qnurSfMlmSeWQ8psq9VD2coFJ0OOysgnwZ6xoWXHRWmtS7RqSPM/afQ5yT
9B3bHVYGy73LxLR1SpPZXNM/5czYigIaUVcg8Mk9kTzktnZnj854bPrwZciZLjEgcob66g7Ne014
H3WeMNmD2NupzpdtxD7u9J0yS44tEhGK5iJhQei5dRRtf0O81EmDaJ+m/b0w6gvToyfoQUcFPH+q
S7KiGLPQLaeCy4MBq+rydW4TUpMtaFV2Lkxw8gtJwKS/L3QD++yG2nMprKMFKEe07aXNq7tcOI+Z
J4mkQfWUGJeq1W7dLPjmIQYd1jGIW6ruSFjykkscXC2MGdI+hJRv9SgfoSqjzetv4kE+Mu18C0fn
JdzkfJ5RycOODRNbIwnwDu7pxyTLsyrVTa7bvm4mG9iju9rFDkiyaE+ObZNiQbeQzHv7lBeoPH2X
dBeDDRbas30t9d3E54OaaGAPWVdqH2TNRRH2tnxRBZ6j3VqGfVj+VBbgqCJnKyzop48kom1axyTy
UzLzbz9TEd4ub3Ja29eQt6Urf7oO306D1cOdd6Gp7vWE+1ox4yA+lt1b8JbHzcVKWeLn45M0aW9H
b5+7wBmK/maaeOVE+qVoBhTLMWZyWzJQzqQZXVMz2seFYAE48SF5l4HVWlwrBkrzbaK9VhyzpWOT
eltA8Z0f+wUyoxSCWCbffCKtDPdVGmy66scNzBN7jbM3tZ9Zh6jJTbac8dvY1Ylqdy8ElO0nrTyn
NZi6X+4UsNYUL4OYPnIe30nl3rAkUeSxaTgMxv006jvEeMDYuXrw4eNaQqtPPTAPvuXytEjJrkoA
KpGNyLzsxQ00P1TpTd+Kd826EMT1NKn+JqBupYfGqGbxrtXA9tz6WbbLUFu3LsZYbgoiwSCBXqw6
wJuiNmTU3Ydd8B7L7Lq8o8w570bgfgWwltbrt+HkPet2/9Tm0W2YRYDA6gvV9QOzoeX8Ej0J12OE
5V+9sgE7C9mgzOOOaIyXtpptKqjbIfqqAwNKk7qhysjD+BCMNS9Z3SsWcvlA4InTjWdNZves2kiR
7Gl3wqwlVr3sXjk6IZKKXW0Onyk8Dom9m+jm77wWL2ZrHRrHYNZB9zp1xXMdNp9F4sKDc9apBEJF
1XnuZ/tasztQVXFyZ+KAunRrc1NImeCWLcmDa3lF1aOsP5txeOJTvAt5kAfFLjfulIUoxLT9EboE
99km437oqCoIVWA8NwTWWeVsrJJyV1Hl6bN1Jd5krTcPreayoXfu3JlCIyTQnYdV4jGZsGZ5GDkw
GqBGhhxRXH839HxVTD+FVQ4iVEkG1+LuCzXjdTKNW+XwIhGQrhze2WW37oTlHSPQm7mxjn2E0ouf
yuIU9dp+b/f9zZj2N7AWEPOo9fI/y7rzbNoHcw6exyFhH3s17ejWEAKHegzlerjJze7TRF3oTSDM
QVRFAE8jWTxr8/Sh8CGCNOYdhOY1EQY8lMVdMCs0PUx5uZjciCdhmQ5PHegsw823bP8WcBfY/Cx2
b2KiysKKO9RuP+sM+aIWP/6+aWsIjgiKu2HiMIQkLOrkKsb6QN4cyBa4MoKjDEMNo9Q8629qT+1b
PqC0Sh9FVh2D6C7VMd3LfrnQl6d+5KkHDO77zGwA0CYbyDlHhlyIyo2tZrt76DzyUHr9JgLTtDTe
GwHy5tA52YtjVfeASrMTrf+r145Mkygf6FTHJ9ujIkVDlo8sDEgJvAUdGR+GlGCGAX8vPbsXyogH
ARZMx83BEDsgm8g+YJUDN5oqQ9w0Mr5ktiQ7atH+mmnHWlnpS+ZNiFVHBeYmHJtTWMVvZSM634pz
6NKNXCH0/RV0YcNXn5tVbSTp1oqaw1Ci64PbdJ9nw2spZyRaIWLVMg3eqJunYzsnz1XIZgm1gS+H
lKdpx7MhhRApHfRSLP2OxlShEm3Rj/DDoXxbvJJW92WU9rOjhHcso/h2cgJ9DYEBrllIiTR0TOkH
fTLO9UTJKOiF1mzZUVJzPReG81nkubcmuiw5WIZ2sRaMUDhX1eZqlPNbX0vtREbFd12a4VprSFF2
Gkg/fYWdhWTtN7ub970XUn1AldOhyV6ujhVNdFE0HoJgsrDPKAoJ294JJ1WruUAwbkXhzai7p8xk
27k8F5Joliea+xVgN2AuDNK4z0VEn63l3xg44n3uXVgVHpPQi+/ZDnJfRdVPkKqL6yRg4OMEMfcI
R61HwyBFf2Tjv4L1auWlA7rpf7N3JsuRK4mV/ZfeowyAAw5gG/NABhlkcMoNjMxkYp4HB/Bt2vWP
9fGsKuuSrE0tdW/fpiSTKt/LZEYA7nc4d6iP8H03pUyYE26rByprT6oais0gvr1Fxpe8/J0Cxz6l
HfZq36bfRmiQ1imATjh6gc2EAIYglMZHCaB+Jh8TTeDC+eG+jHbxICxutl3vcuTOrLd0yeJ9mwIY
AckALUZ4Yr0sMFkqHzyc7z8QfarONmedYilmToZNdeogGrJtYjADoyPd+X5i0QeFNcfqQhGAteiZ
j0h/+6n1PHYb0+XC/jDEJOvcuPYvZTPBMeGwRwFVVRi1j9x3023aZdw68PP3zdyI+85m+ILD6DZu
2vE4s6eymWgza2Iyy9YHqAjyzi18tNWYJ2dExds35JsnDHOLckRbrMs+i4KEBzi59LA0xpcH3Tb+
7Sz6GVnoCbvQIWisaEKAOB9XnZe+uUtzKgsY/lPhE4RFIYkTUHiLk4DMQyUSgq/CNBvlvs4I/lES
pyOPTl6V4iCV+shiXi1qAe6keuhrQTPnmyDDmwMLUjJ9o/DED4nF3ojlZcGuHgsMo/SJnSJ3FY7y
SkPG31SUxA54VyZZrEvDpuIBffyBUrN9l7rLsxx6mMiWH5/iIXgulRHvu9GgGk9zbOUgYgRV0XMm
T+FmyfTgFbC+ME3ZQAnhuIURYk0zc0wfF0Uo2AaDmKLD7UpAphxZuzuftMLG8zoGo80PnivP5sIx
WxpLtRJk+i9paD4nTVmxa7kbdtbsyvsgeExDLqI91l7rOqdinHt6pyV3sbbGVCmyV46rDDsX/aNM
kKuSaV6ZOShCmTDHPgHpLUpI3176vITS2UuXX2bT1D2zu33gg4FIH9SVFn/hv0jx2KT7Mv/tF25z
MBx72A81hJghtZOHhlG4ogkA0A3zezp0PsMHnxF6+nFoU5sjxz5Mhmptous1ZbDt+Gmyxzbdcb+e
UeD4KlfdXWASOE96ev3Mr+yqsQVRNIsbG3Lmqs6StcUsBXeHIGGqW4xr5A61q3m59UN9siFpyJ7b
AK62x5G6HPmIPzJp8kP2Yw4HjoB5KX2ucX6/tq1ZbQuWiUFIpiyGLcDlRd3u6uTkpkHGHzLCpNcG
exZvWah6Ylrl0QKSAmOkSy5RfnO8tD/4AVvbrWnodVddt58A84ToCYhJqO5hf6tzPogG3BsGyKoH
YXKzZvj6dVhIx9pFxJe35w3rJu43gulP/vKLtU1mcM/YwL2fEQfKCuvbZkR9j23502CPzzKJEiyx
aZwsNEhnIMVhBowYpk4UQOQHpN0Z9iXKlh2w/GoN2OK741m7RgQShzjQ6j3xtnLACFDjNZdBv45R
d8eAGY+KZ2+TeOnWzWu1KTvqnmyZoBgss1wzFQq4JMzRdjxNZMrUvsva1x4LHwJ1ADEA4Mrxz9Bm
Z35XTSnYyOCh4TEA6vKFY1cDOc0L63dBg+Qh8xzNpyNnlM0nCincokqNCK1yQVASd6wBI8hji/8A
9BVW43jPEFAGphSYK6CPV8l5qLBhAY2yY6xs3LuRMvZIIoRuPP8EikLnr8hM14gknax+BjWfixDo
7FwQleN72CmLB2wMJreb+ktH0A38kjPyxiFq1Ra+8Zjfc5+vWBUqYanJcN+kk3Gs0L4Xht2OZfBR
zAX/OueCI5ZsZSHQ7myFKRoaMMutd4ZKaLowcOQrLtFDxPWt4hsYOWG6KUYODEtA6KRnU2ZWw3iC
5ZYerWzKMT1QrZLGp+YzEkhjvJ3gFpvuvYtam/PDtsuGwoIjHos4ro9h7HxnfnI0px+hP7EzSBC0
FeGiw4NUQ5effnPHiMOJbnB5mNXH0FBVAamH5Jpt7MiY9hF9ILCsY0X76GdVTS1/Cf0XidEFqAIh
fRkhaXIgIUCWRP1b6F4tg2xSbRntNR2P8CCctS3Db89FfJZ4zT2Nev7a1UZHC7muyN+u1wBHtIET
2aw6OwdC8AeTmzb35vzAlExH0kkAq7fQHx1AU1zOieHMDnZ3VYbb2iWzU+bpb0bnYlYyjOGECsCx
lF+tIpaWLIkAQTmkm/snUw3DHYBcd+3wjtmolFWOkqQeaK6nqcekpQZCFtIy5Cr0mPQjebVOBpgj
Jhxfyf+Sz7eBxg1xKPc2pAkzP6XZgtsQezu29IJNN+/ccHqrjelA5V67PU2ziRePvztryfe9w+d/
9EAceaOd78LSCIHG7oOc/4LuWK3iR1bObywVabnQ4/8wxsxB1sXIN1jxMPpzozAyniVL/yTTGO8k
gANDoOR1lkh7i5h/LBR/dmlmxtsorL7T8mb6KAUd/EHSzoRWyLqBEVuXEeyDMDTliyc6k2ZCcteq
wbygmUNrVr27tlrxEUwU0/RvqePaszC+kzcUNKzGyrd96vONp8TF9Is6hGVzBFLzpszspxzFb8pL
tDKiZLcQfMW7/IrmktuJScJ1Sm/zyA3dZQ+G+S21sVW7hdx0UwsXwKI5J7I8EYRE1BRoE87Ax62H
vHdVXKQInFJhVNya2PWYQg6cxbEfn0fXvjIcka5xM+Kt63bpJZy1ChX4K/bUTqFl7xH51r1wf9Ql
xpDfQDDWAljFu31lm8ElKLmSwSAYeY2MuMkUzcZRAAgia0ME2S/xZfi+1lHwntIBZ6T3kLOawSA5
UPHaPtIxQm2U3M9I05WD7O5xe5LY5CYAxdsyog+T1A0rh+eWOXvO6C3XrEXeDIGGjQ2yRdoj18eQ
5qUPPm0HBFJIqeKI+U5LaLD2mTl9mv7yu6nRdqkLFT73DW+ewk0nIEwWgEv4N6ToWdZbNlV3UdK/
VzMPAOBXDC0E0XQcC9ZIOuTsHW5tE4U35jiZhoqQfjRC0/B7BdsWortFjnHVR8zIdfIV5dOgH1hc
8dhWtcGAIGjJX2EIUrH4GtzmvvJYHIqmZ6zr/Ewx4okTHK+Frv3qZsdi2iZ7aGxubHkTyN001Hd+
UdSw4EgYjBVvhLq27/MseqzM4amhMYMbPHZn/gfRLcUgbLSvUz52EKrLDRNVeAg9N4mYvplA/OEA
EVv83QnD/vAGttrsQt4ii3jhMJEeDYiTJ0P3pqr4mS8SvIvef+0hu2BXTVTDlOnu2iRkLlBx1Bpr
AoTJYqhj9sUnvOWtt9h8mWHxBwrSQCd/2uZGpmJYoVeDW8uYZvcc9bK4rG0FAysYRgmWxpsm0n8O
k+h+rc4TtwDyTUqLbzoHbKfY8m5yNbMiPM4Jx198eUIJUqylVbBRlle0KeNL71RHEz7tqkIU92AU
+OzCDZgZIWAYeoe9te/iNUcN+Eaz8w1FNF1zj+w9vrZi4XHKg/c+8CGwFLzv5Ow/eRwwDiOoFlBM
fKjkXTzzW0vSudyi0O4UfN7GZQSJU1aJRwbMLgSVAUsR29Tp889CsoRi94W3L4zhl9PoScZOfRbR
ZKzFrYywcQqOPPdDIskp7+LWeijHrAF4F+KoVx2H4jpbB7Ilo9zEv6KMBE9UMo9GqW+J69fGsr+B
a659r9hL1j/WrKQh9nbTSweRTS8PHb2hYxGxafKDw4e3WdwbhjNS6ax2U75gJPrWx7Jsifp6hKGN
txIUDgM5DCL4D10eu3uOepEDNqKorPsMcB+f9vbIZcO8q21Jong4E/9yNuBzBAYU4I+abyfvtHsU
nVfXHS8pvMKVJaxXEDJ0cIOMNUuecPtmrNk94gQ1eUm5B/m/sVPGCYnrLFzO1GPPFRDnCV8oEVzj
QkGE1IjXndG/x4bXHeBXXQd71EMMLrGEAgVVgF50ZqZO+bgQDRsOzSardW9VmO6dE0zYjxEJx2JI
D3bIgkI6TGcINvUmarNb2AWP/txFMAVDgOqCgUuRvi85GyFdMpJsqkEe+PzyHr4qkveh0n9VTC2w
dZR4O8KE4qScLCSItKAbJm8RMfNnqgH3KNhfbUeFvbSIJ+BrjwSo/Qt+FGr3OP+uRoQYRN012AOx
H2GUs41loBbJ8qkKSj3dco20iG43XPtMgydSodxb3hFhoszD6yrgJ9WF8rFu00+OWkS+c3vz2+q7
7Guh3h2L4GEUV8qoG8SHeR9OKSUMSMz67RjMdDVFz/ieWe7qyG1xBX40gzUchvSlSHFLPI5NNMVp
cXni3rQwAAZZkvD67BI7PueWhYxvzG858QqWy0PwJOyUdq3xmLBuA1zMp47ACB9FekzKTLuAws8e
cUBQxjhgsrfrV2wmbMD4vzlVO98LDyiSmznAAZyJfxR0qVNuceCHxw+xkHUUzoDc82uFD+3DkAnL
bh9VCKROHXI86/mW+tptlakHRWfZD5xyuSUP12gIPxanelQJpmuDDJi0DbCHZNWS6lpx2LWvsZew
KYmbUj907Ak6cikuQcpNphYddjeEodQY38fU+tGHtG1JUZG6lJ25mZf6Y3FzFro6hyavt00HW48N
sNSWFqci7MBJ5APv49j6VTeYxmVuMQT1Tba04XkcibVn+/MuouE4BViDHks7Erlwk/g42lhm6gLx
aKk6hJgOSnMmufflKFqB3xyjrGFznPNRTPjiuRwGfr8+ByEvNPCFHPrSs/fSYIdaDkkm3zMvYRdP
fCnseu3x4gQVcBfnF7IDF1kAJZQtU8omI7sNiGfsxCXapi6eO2cblzUztstDGeihwcdJUHVwpYUo
yVYLbw/eZjGQc6dmzckqS4IxXLWceTm6A7iDySSdUmXbvCT8Yni2vfZB8cVlD8g3fvBJj5K+eu3i
9rZJW9rvRrtcTOn9YsZjM+RiJgADFA3HviJKRX7NteEQJ/sxSNcIXtaaQsCvNgq+AhE/+WFBJ2N8
t4XHbgNg4rQLDjCu8wWOzGh+tyZfe2Igicm1yMNzMtH39RpJQ1yM4S1sEhLqjLBkvtoEngsLN3tb
elpmJNgO1jA+h4X32LfAFAqiQkBwVlFCuMkOXaLmqfnQQUQb0ltWJ9DaeCyXIdJKH81I05h9FSNz
lPC48USpuHZe/hN/6wYMamXlet9Wl6atiocS7mnZNgw5lEwMtvbzUDpizbu6vfL4BvhnanqSZV8l
dhLPp5Czsds+y51lp0eKxo9RR5aQ0K6w72XfYUt9jO7RDeoPEVL4SUyvgCGbHVICYuvEjFiqsuWd
5XrLnWjmK8Ff7ggMl7XWiysg7dupv+W0Wu8a0N1rv1GMTicITl6v9o7y3DXVZAp8L2novHnck7fE
kFxQ2XeTB3JiXtjg8W5xZRrHuHU+gMWTgV9VIk7fWfT5UO7yO5wgl/opRzzqxXtJg4S/4GgvZm/a
D/NwiTleoBqpJ8epflAiOxVB1Lz4GpdXwThCJSrTg76KVVH97E/ZzZRgu/6o4SqbPqMKqVwWl2pg
p68YubOH/GbMcfgB8YBQYAWccMBTlly8oxitm6TInEf7Qtd4koW2QNBStggcQAATS8L+eS5aAP3O
j1lEVGGsFITBMpNbt746dmLYR9xPU/Izcwvsw9hJr0Zubph3QEJAF96afmwT28/C9RJM9R0QxbdB
LUhZLm8YpCGAeX/hFP/CKf7/4xT/gmL9X6BYtitgI/5n3etf36wX/s9/a/v+u/j6bqN/pWP9/Vf/
o4RNn9okIsBtKKDwTMrxnyVs728uccIg8IFgIXzY/Av/QcZygr95fuAJ0/Rs07YcHzbR/25hu4IO
tsk/Swj+W9Z/B43FP838jy1sVzosLsDu8iURdV////+lhe3Fs5gpF4jVX5z1vzjr3In+4qxD0/mL
s778xVn/i7P+/8hZRw0LDlA/om0NWbawud0FAE7TEdz5VPoX8HZ0IlTicduYAEF0W6coD7XS0YxT
g+dBp1xth5blOn+Y8LeWjgmknCZr3IonPwHUPXjTWRqcnG1jF1TN/Vj64zkxWuIqjREi5FL+b9xn
Rosp8JMwwbgq4xOzST8bv0iOVbjOTcgjeCSjJHYJbBRAWkDE3hwJs8yoVKzS/Je476wlRpsg4HbZ
TsW0//PHdkYiBiZFkmHADviO4yW5dYinFb1ZM5pxzgkNDuyfrq2heAspsOJZed9yjhHIou49NMSV
FPuyMrPcY4Wc35K1FMyNOdQEJjn8bIAdbBJLABop6OKUUc7EQqipHFUcbCGpYpcm6gA/n2qD3TEP
l/3IW0vee9xlVssk/KOIyf5Ytli3RVxs49YID9Ls+aMwbLJrS1rlXLOfgXqWT63NxrMiD7Kbwu7N
bXEmBmZjt0G9XIwu/K4r+qY5GDLM//KFRPrIMPszxbVxx75Si6CQ/YAd4N+PbU8czlL5Lmksua8a
dQfbSJ36rm+OPVbiwLLVfetP3KLcYCvnkPJc/SztEgZyETNxOxGiYOqOxV6K4A2Xx9lFKx278FJ4
7NSRf38uuvGhrTKWRYs2ZwiyeGNxIKaww1B33k/+O3fI33EEqKXIf6ZLDeabCvnifAX6KpclxXtj
18hd3PImbnvsN52LCfSs+RDqy6CssfqbGbibq7poT8Ip4uJouFwhi/GF8ahg6+nL5cItM+C2GXIz
XpHgsJmQri5KzS+RWEAJEthiBt5CE89uTkZYrqtBkI3pAWYna4jtkjLM3TcvUe3SRG5/qHx+SvR1
uOjVZZHJzEAiA9IRUMWK5QQkHLrfRIRXNDF/F2b14agqfWdGnMwvuqfzEemLuOndRn0xV9zQczJM
fiRPZWMuW5Imbz53+WYhWYVHKOxpH6cTwJdOV+bqgMFWVdW7LKz5MSpiW9aLiVYwaNHARj2oh9y8
c3v/jh6btUq0xLCgNcRadLC1/EBD/2Nwj2NPyEmX3C5MLkYWc0jDVD/WzEEnByugMxsl5koGTbGa
UDpQBNleTCgnDm3WXUctiCxaGpmW58WenD1WD0IH6knl0zMgE3dno6swQ8gXrvo5asGFplmzrtFg
lBZjBlSZSsszFToN8BcKZmZ+M8NnSZzlwULRMaAR7+w863Rc4wH3880uiEcs07MSpHoWlD8bfShE
J8q0YMTJHVrWHxFJy0kLSY2SFLrONtOpydb2qKXbDBa9+I46V26tXYY+ZdSEq9jq2CZ1/256JXS0
9KlD0UpQtvhU0/MyM2SalEYz4pfCY8W30c0dZDEhZ/RFyrBz+CvqlkumJbQV7fIbhbdXgg+/bSN5
yJ3hBHPjFCE403xBiKOFzzYW2pxlBcTorGNQxOdpGdx9xA94HRDvlHhZBCWoFeWVnzE+jYnrNteQ
1DSpEGb2oBe4a+D5w7oa6HfOqmE3EAXR01Jikgcx2Pec/bdLj9boozm6Wnw0tAwZoEfaWphsUSgB
9L2kWrJ0tHjZ8F2otJyZaGFTh6tjLXX2WvQs5lOuRdBay6GGXPIDUBAYMeqCXstGlxZPfVTUWcup
MbqqrwVWR0uthRZdu+i70CIsvX4QGxaqOfJsqYVaSoenEuVWEORbyQnIZC0ICKP8Lai8rZZ7XS38
1iYwmsVkZqSb38lS7PJgggza8Ptw0rC4mGb4LpeHqT/mPt4JgB77akikOAvNedTiczvuJi1Gs+z6
yAjHj85XV1518AnRrec0ePS0kD1pSVsFeQW9hLh7kkJrcGATI8zSX1DgDIWWxU308UwL5a2WzFUA
6c7qYioJPulTp2Z0JYvzNwDfEbtX10h0+T73GNJIveIxw9FbNYIyvMh/B1qyjwlS8bLq2vjKm6vZ
NFFmrOt6OI1EmBlRR/bXBkBhfiYT2TczCQ8A/MX9hFfg4xkMRcfDivh1ruOpmAraXMhxGXptN4T4
DlmB16GGZG3X+X0VFsueCYNNmj7xhHwwcS5sbWHwlsbOUNrXoN33mWinozOTbANeelVoF2QQ3o3+
d8XUFQ5JrL0SdL4r5ME1jDPeVJr2oH0V9Gax9/m6EBbBc6ktTBJcmAQ7BpuKsV7t0DTaq6F+/OVX
y73K5PJcOdkbWRe62024CWNfnEh77LKcd9ofw05ExqEk2b9utUPEOKCfk6gxMjvjKxK/59pNCg2W
XQNgA0XvPRrwGlhMaDZhLaZzOA0UuKz04IqUFcLEfCb3SvC3AQHcbBsAmQGGlqudLUAp20Z7XZUR
1OtR+19PM3Fe7Yj5nSJpjkc2zNYbgeRzot0zoFPphj3xR14APFgSELo+ZtusXTedX6u1D0dfMxq+
Csy5ULt0NnYdzhUffQw8URSvsdPfB4kBZIepl0ragv6m4+BMjOcGG1BqP9DGGOyAxBNVFEyMxjRC
5zXeurtXUfjAZMO5wlxMnPidUwVlInfbYT7O2oXMtR+ZY0zO0rupfFnXAWtDQlJFMd3hCPMLt4fn
MmMxA5FUnM4Ay3PE+kwG93ts21d3djcx1misPdIBszTUrqmLfUrBg+KAdlT/GHYJJmtj70Ys11J7
r5V2YR3MWO3JYs662qUtsWuF9m1L7eC6WLmL9nRx3cDeap9Xace31d7vhAlcYAZLNmRAB/E1TbVT
HJjb1Ge0CnbNYbbDp4HPXKi9ZRif93xpHTbbhc+SmX4lEnXFkKZL0u450UrtVBcIUSCem1uAie1j
ZquoPvvxTBccm5tnycX26jtX+99ZDzzSoSUpUw1iW4bwmMns2lTA1yztoC/aS5+1qx5gr6d/fHbt
uEcV3jvNX1z4ZHLgOakXrBE4E9qr97RrL0zMLPlTajc/xNZnF9PGFsTpz79S7fsrnQAwGbnDIyUV
UOh8QB7Y3sadmC1OCQ+UOkWguvRZusObzTovhzm4WSZHIfIwN0OyRtaO7keiUwlyJivmEFRgbl6n
FoTOL0QhSYZGZxro4QjLMY/eqlpXOvXQ6vxDTRCi0IEInYyYi06QFC34/TDQOxOfIFIp2XPiJ5cT
rWBCkJYcn3VWW+dVSfwC/gk5jOA5sgAH2FN3r4ovg7hGSGyj0fkNgyBHSqCj1ckORcRjIOph68xH
rtMfeQUeryIQEsUkQxJrBBJQRi94QT7Q5J3SKRJP50koHTJNtlDsV+P47hfNXVc7b5ZOoZTEUfwR
qjFeDw8Yl+QXjd29bK3tQoiFrddPqVMtHvEWFvDyY8hpee0On6LMxcVwMUqUTsWExGNcYjLKL9lC
SkLx5LLtmo1M5pEE+nCJfaWEbPiGVzpzUxO+6eG/QfGgHZGApUrqDqRs8JiMh0zndhoCPI5O8gD6
4elK4IgOCjkf/rtUNav5w+yZOA91Gog++KXqgTs3Oik0MhmyCdjJHQgR5dhEgyH2XludUp0yMogb
5XOSXkqPAmJYkcRIHfNap6RiOPCFXajr/WzxGryQpz9JJp1p4g9D27+loFDlQ39IiT5NRKCiWL3P
pnEr5m6rOkNBTiMttRCb4lV2sz0D37eBpFAMXyYBK5OglR+TE/eIXk1EsBqiWAaRrIloFnEYj/Md
1zNb57aSMNXsVrJcsnP0gsttYmqz9tyPuqLQGc+4/51OgkVmwplGZ8N0SqzSebGR4FhIa9vRSTIz
LJmmJluWlLeoKL6NHlJRuTjdjkm/H4ndl5DsrNdG41fkove0VPvk6NcjnUFS3wTaSBZBndEZN5+w
myT0JnnzkYjML9MIGD7UyThdAGAsnMMqt6k0pbLCEh2xC8hr+0Rn6xydsgt13q4heCcJ4NnZMrME
A7XOJ5yndEqvYBpuO2f+rWB7BnTTzdGJviygUqYE0/V8xg1Cf7FO/yUpcc1ZJwJ9ooGVhvnROb9z
LKvcmFXlEk7MhjtzbJ+aYMkOPKi3Tu7yAyGSotOHvc4hct7SKKb0d6MzigzDhFuyNjiWOsGoVHwn
looMgU43AqVlPJtf3UG9J/9uHhhvMXQiciIaaS3Vi504vxlkoiYYNWrj66aJBAbTkYK3Y/+bVzyU
lfHY6OSlrTOYBllMa2YRWfTm1tM5zUAnNnud3bSN5suxG9Kc8muumgqYLjlPXviEtWEYE4wnSEJo
bVIf059sKCFRr7kDPP0TtvNtDGyaG4RJDZ0q7dIfKRmzgLBprlOnPfFTS+dQCXQRcO6tr0hnVPnk
xdvEa12Nk9gBSyXAyZAN1C7SraE3jyddYkU2IcVpQHGJqjgDTEYuViciPZ2UBQt3CD0uwiMoZJ2l
tZkGWs/+DLwObupW5jZUY0SQ4GN2dRKXSG5iVsaxIKTLUcveNLKv1gXVS1K8Lu0A2jrjeKa2na8o
AfUXalIu87eldea2nRgWgYCOYgkJ4S4vfsY6M2zp9PDgk07PZp8eZnOkZ2eA7t6zNQG2HpeW4PN4
cY3p1W27ZRdG3IsgZI5wDSDBkVz+8x+jTjODUbMpp1Uz4g7PMYJTp1qHn3UKehbpravSlj4lWfYw
YZ6q9NV+qKy3KSNSHeZqR8kdO7nlz98fMnMJWc3d1iQDdiNBbObRdrGJuBHzWIKsqYA5evJnN1v6
4AgyM65psgf9BJqHau92sIjxlsYO5AbuvljjPFNZc2FgMt6zJ5z4wYQSTjl777xQ6yB5dmabcH3/
3jVsamR5e47NzDsnHWsEYzqlO9KaAKPKjVMNJ6NjH7T0plfy5AY3rZkidP1Ko+Qd2qVBzq/Ld4a9
Y+Iz3QQqvhgkc9Y+6dydpT4dw35v5/qpKQmvdoDMOvtazYCpSKIclsWAo0H5hixLsJrT6ZcfSndb
T+ztVmLt2vwBlaXeslk+19PYb+veK7bMym+zUv2q6Ztdrf4rHBBfspa1J0rCOcoUYFyNTRXyNYAs
5vHHtiN7XLuk9TZEkfi+1O3LJLJfMrsE07BPAqp5QcUyYscRO5OiP4ve/y5j8wkpia+pG7yB3SH/
21jgYHrQHo4qz2qpeRrXzJQHMU1bb14YqpuqK1fT+t7jpBOxmfyeVMUKvgNft8gw4ZbV5bITFo8r
KS6wCnateZVMRttmLE4ysj+nEep7aq5MUzEQydI2Ww6D2KfTnVsiDlpSzeT0vy0XyZETq/XgpQF0
NmTBTSVzEIejt1pcuuwpk8kgIGPGzQ0+NzT/dgiA2cby7Y9IeYK5v2VYl/FDE1WuBrjfFTO6RQJn
jJQjreIYJP5QkzrpVc5AYxhVJ8bdaWLA6cxMcWUkF0isw5lPWU8FLZRjJHvAE2OxXB3joyGMUofg
jZJStE+dEX+6nJvDKjTOfjp9y4xCB6D0C4XAllMY526RGME+DSsUF5N+d6vkRwbNL5STWpkMEwK/
ox49QEbfBipz0TNtSKyRU9PZHkiL5QngiMGiQmOSLI+Ncsva/KeoASYSxHTZnFfPvdk+VwNcJiVU
AL/pJeeyyOvLP0BLgPsg1a6ICmNr4ah6ETQKLhbrJitfO50qRtzrSQoCPi0oMfrBT8PM7xV3ebjj
rHy7szxXNl1Gt01oWQh+y1U6PvhLcZ6y8CIrjm29Nxyngicwp3duGhYqoJ5MNJJ3dzQf53l4zBsI
lC79J6/K6nVQqvY88FUuA4Pg7ASStBlon2UGS27ldObqrF8oC1wRw/jdgZflcXHivKwAhwSUxqxV
yJmFjwOCVxG39+wscGzJCPkFreutPYDyTpCRvSwLnyNzynaKPtiP6BaQpcD4E/g9S7bk+NXxcmAP
Ml312SELFxgU87mjygx2xQ5XaWFbm1SZXORgRK+GLL1Kr7hJwaKyF5RUQcJTLdikC4eYxD0RrNyZ
3ZM7fybBxNTi0k7rxodc01gTwa1pb9dwe+lL0BQLoLynAj0hLaZrrCfjrYGGDrOra2qNn0z51eu8
XRLkzrFYj4vdsdzKNHjGXEJtqTt2z15m3ubAnJkU5pHOgYhRhnyYg52ftK8mF7tTahnLqekEKBV7
73t9dPV9VrmbhBpaChLvk7PTAwG0HZ/5KxxoauzCPxtcTw+CCZndaHrpyujVYzAl+Zbc3cGDyoHG
VK/Thq/h2IPQjsyY1Jv1m+WVNY73uJ4MEuA1Gf/I7M+AlbiOBNRswIdkVfRLdjIEPkdK0cm8cFP1
7VeBjmeP6R1bw2d45u5pgIDqR+WjFYg3TXKuil8OG8Qr4XjTur/EBScTl//YL711GLvslV6K+U4Q
nNt9ED620h4u3KXUXRlY9GJauEE1fSV+sD6gCL60jnoWyAiFCiXBqV8gYty7ru8egPdm64Fu/5oZ
s+jOGd7t3DLuoJTc93yV9mkXs9tZ16x82tkWjdoiuQSWxls6b5UlcFdSgOfzezWa9jruZn7MOeQ2
qw6OtJuq+/KJA312ZBF+0yPqoSTA+3E9sRCZtqutObz71sAiQUQGtpsaCi15c67y9luUtMAnX8Ua
YjQyTswHxjeDW0L1qGuouMWO0R5MXZGBR8nTxOWO4DjPdeLsE8cLds2U7OlbUkut3Ade6s2zARaP
bN97a/jhNeemYm1taBxB9T0R5bNN01q53Ap2A69afQ5Kdk05dZshnI01UhOCpOKIWoRf2dC81mNw
L8YvrzYvnTRZbW6KdwkzzQQGbnq8dRkvKJkoRWFgOwcBUBCXtvtx2vRqJJrICyNzX2NmT09uVEla
LTx9+grdMIWMCFc1R270580MnGk+m0Fv7EYfpEzScS6dUz0KFbHgE8d6MfcZ/rfUg3fdaQqKdd6j
IzG/NAGvat+k6uINP070y6w+s5bEIas+d2nsPKuIjZuZvppjMt5bxb8ZBDrKJJBbe7nrzKbbV7YH
cCC4qKhv+fjP4pyMznKMYtY1FnrvXMkiGGF9e0NRZA+I9+VePQSLKI/IZx8qZ6vYUvalHjE/zD+M
SXffi7HltMTFJ5lGGKyW6ezrrgBhXTSPWTBUr+Ahf+hGG8RKe7Zhj8Edjupl45vDS+wFLmelDCpc
+CUjUAB9xFs45mYQ88LcSDsmV1m7695jx/qUs0LTwOhfKcmzso94dCoWwhLX52nfIrHhZXxn0vsR
NuljZlXlbqZQCMC0uVk+gUlU+7UK4mNk+vN6mVv0A2Hv0a22hgNOKrOmk16LRxAPOfPMM8P2bhRs
56p7n2pGlREI7jSZWxn2P5YEGQX8Pw/O2XpQ7u/7gnpQzzMt9hZ8L2APzjNd+8/uwr9magYvXdgp
gY+fccJfZxYtsqGHQjpdgzhCTEPqKbyKoGJIFhy1QpfdT6GPtkD0B7XCzx+B3z4TUv/i40f3jJWe
pQjfeRayK86G4oAX2hLjhCdF+81w3b9WN/5rW4hUxTFI/sd/lvxqP0uyX1/Dv498+f/8lf9IfTkM
IgqXkQ0JroxwL+MWf5/esKy/2dL3mJ71hMUHRP/b/jmIKP7muh7oYT41pudb+nOFefRnENH6G+8U
j0xYIDx40bb/34l9CctidvHff0R1xyAgX+YK1/KF8x9iX/+Lo/NYjlzHgugPDSNI0G/LW1XJmw2j
pVaD3oMg+fVz+BYzETPvdUtVBIGLezNPNlR+cxOkgJWn9Eg38NTGHtBW7NUpBYaNkWbo8e6MKuWS
IZkIB8fc49o6wNdospVZGlSEKey4eRIaLBExG+ViRIIca5ApO9Ecg9x1KbqMiVt9nhjqZ0C2T00Q
G6cW7oGVl48Z45yk5mifk8k6xCNYFKFOugzZWymzzlGZMTrrCrlDOUsM3zJkSvK/WYbIt4HSRiLW
vPEyfENNt3SC/Z0B4+zBtMrDbOacao0H0LdWH2Ym8q3TBCfN/W5lRliDVPk3deyVn+oaLyMf2rGJ
G/Dn4QxgHu6yzQSRWLnVXzKMozvh9ASBMSXalonczNI7mPHwldYSs5Mr/3BXeQ2XtkwWrJPCoegf
QFgU9OkrYXmrDkjkaqopNbXQj2mByd3tspsvlOIgsV5GYG9yphx2IpVu/MShk2oEwSqY5U4RuHbM
E5NpSWtsdUFlLOHzJvZYIp3AAWn4B6eUekUAT7MyK09uZ1WDhs7mE3FvAPmDiBgntUFN6BD/Azuk
DA6Wz+9QpxEJds61hu0HDNTakepND7NGs9wFwd6i3Qv5Lwl2VnnrFMigtovvaQ9PM62so1n6D0Lx
77XWhNuPDuqavwPACvwefwK50rvTY1pl/b4q2o2nGXPNhCM2fLs7qbHKE4sschHsapwX8Kwouo3o
NdbGzoiDr3wEJCT0szvbM7NDut4TfuOG3zolPGtyMLE5ZfEHrDRTo2U9TtWGc52I7RCX8sQoIAv5
v4LK3oJ7Oeiw8I4loegdeF/cfJBDs8hNYbhScNhW8SftFy3/MtHKczofU+Y/NSoiF1IC7GaKc8lL
62Lk3o8iH6GzCP4yGxC2IgrwXw3xidyDdu2ylOme+Keu/ps406ZyyN3LO/ct8JcuoG9OdBLd46iQ
a3S1GXA0mLsss8DDRSj6LQY7m2SgtSq7FlmC6+yqqCUtjHkt7Nsdsx9a0f6tq1ogsAo+aFf9mfrU
gi8NPBecxqvyBuPk+llGvObRs0B24qldtV1hXyeDqtSFwQj9bU8Aw4tIfrrMerJ0xe0HLx12O8q3
arT3cOoRrcDVMzz90ZdLTh5xpF3eODuvTP88FcWypnz7qaYE8yI+OVCNj4EiYNYQDPQbK7EqwuNk
YQvzjR1G/mTL3KTk1usdExWBl4LOaeO9aAPnkPOkaDEY66Sheo0DcpgTUofxb30VNs56rv9i1fT9
t9QEnxBAQ0rMX38wGX/2vvMw8wigYl28WJ/qEnMs+BgqkTx5y1LzjwyzYuUa1q/OTCgFWowICCTp
ezVuuJToHZK5D0FBxiE5dxGxa9XHZKW/piJ/g0vGSjYl523e/oMq6Q35U2NiJh3TDk4lELfQBJcV
INigc4ULBs46dtPyU/nlowN9yBvSZKsaQMV0gngnnYiq6nUOgo3XECjt1fneHaihLEmnIRIxkGCm
vqLQ+cVqxa8J5+Ujm9cezq2IhEtpOM/JBB8poSAdXPWmUtL9Ms1b1RkvdTZTEPMirMdabCE/Up9R
+sSeL/du+mn7U74LvOzLHyGwESqG83B8M4Ma155ozY3wG2D/oM+6tOTldK2Wv8NdjBb+iD8bmkEt
8kNrJz9uef+tqERUSou5dwndUXb6zrhguqtt3g4MOnsummHMWH4Im3eyqulsR0h3DK8guYjIAkFM
J0En9qbWRMLxivyrk/oDkBD0vlTd5QAPGCbgPmuG57HR1oah7bAhsQQIjEEmpts9mmO9m4oU25qB
Zzao1G8U+lBAGPAdu8DmqtxNENYyEtOm6TOcoXjk/iXgl7mOSQFiMvU/lS3qPWiTkxm4e4smWeW4
TC+jb6yOal+GFYFvs/0gCzvY6sFnoNExixza4klMbb/up5+Qmyv0Xh7coBiyMd3Hbtbv/Ng3iSts
nLWuo5b+EcPnURk5DtPx24qjha08/dGm52ExHAwceuFuyDkWU1FXB9KUCd7uhvs0PFYmoZJ2RGvI
j5sfFEFvZv6deKheGJuqXWZOhCUwQpssCNhFRZpPSjhBRb2dqHmVLKxwkJ8JVpwo3w8klKyqxt5P
Lg81dRm0ger3tiHzJBhN34bVZ6cOP/W99ErzPtjxY2VZbwHH72XKdfk8uvOLKtwc2LbpkA+lTxjM
jaMVzu0h1umNhOgO5ixZIJJ7xLoosAq2wCzoDdxUTPolcha7nI1PM+4fq5yURneuceVm9raIYWG6
cfMwZ+0lEa4Gjh5+0raMF7kDAUBOq3ZkWx5NsjIhP9m7omFmLIoGYHxIleyiNBoDug1lOzR7aULb
GOGB3EaHEWtiPXJEUQRIOjC6brq3igcb1KK7zOkEzLPOHrtKMsYjkTm0nHMcdu2ivgnW7fxuNEOy
M2ne8Mi5ltE3c+j9zL8+bsaRRkhcZZehj4mADXAgB4l9Mt2U+BDfv5YzwZVVQthD5rpP+ZiGSzr6
alIcNcMkW2QwhA0byVxgsWeSjJWWGaEz3kZ/+sqVdR0FBmjaeQgTwuYSAPhca8YDfSK+UX9s6jYS
By9g6N5M2L3T3KZdI/+4JpoMnwgdGDnySYGfbQ06Bknxlqvy0swVAxYzic9O9sPUYmFLoUMIQrpC
kfiN//hNTnIB7ELLeSLw7zXRzdWrgFUMREuq7EnYzxNGZRbRjMqPJRCjA6ouXhjDM4kMarlw39fe
LS2Gj2bEsIkUobmh9jknKbianjnkrN3fsAUYJid8XVBtykY/9nZ7nQvKv4SdZGqhxNEIzeFTDS0J
1jPLQLUl56Y5bwrDe4xE8akCTtoIToYNA9s0rCuwyM8wZOo5fetQHnRc3bvG2XYqPhQjArrRqmka
OpcO6QXbKjKL9Kly5S3K3Ycir26JnbZrEGkEUsz7pKM3izbActqPJKkvOlQ7go1PBb2gVcUR7nQE
Z7ZGuMlG1DkMU38gPx9otkz3qGvYuFzCq6oh4AaX1fGr7aWrtOrDTWtwJ+6Tifcx9gm1SRZSBd0h
iqsAZ13uRnvScRAZaHbBFA3f7DBfkSld+mQy1+67adGzm2nuK2ZwEJUAP6fC3zaMoclHAwpt6uxG
aCMD0mm6AUJAzUB0wiHKJMKlMdhTk0C/Dvxu0+Z1d7Ss+KkQMQEKJoW7Tu7MfMJDO/+H3IXxa5Dv
gy6oSPKdaemNtcgsjc/O9ms6iSDauy58wxDZMQXTz/U83Rr6hRHUQ1GXn5Q9JDo7kJ0bxbcLFH43
IHpUgvF5J0BbCex7ILGcOH0JBLKeRrFSaQX3oAK1GF7hou4WAl6lJ0Q31V04C+ZsxaRsR3eBDKJq
7yblQ64+gBHCQvAoiEhp+Cb5/WMci6t6SyLFBcfgLmObfn9zjZShWGVt6Y2ch6BsN31eZBDtg++h
GPZtgfbRhs3M00LRZy5HnbNM/8WkjtIFdF85zzLT03UWQNLdytgKmIBr21A/1JpgMeDPh5QnQKJx
7ybLKsn7czexrGwJ3TCmaQwL6IWUBnzSrnv1iuySMchz9PBsBuO/2kPiWhBaUaUgwEeHIK66OplG
lRK1Um/6YCyv0jc2UyvjB2A1UalpCjBbBLhQjxv2kmoNeu0zXrIRB+rYgzaK926E5MZC9I8+sW2x
EMbZbixavLnzbVNAdYte4zUl0ZC0bfU5DT6A3+ihZc2v9cSDoVJC7WdfS8d61K56LDzzJsFfkkPz
HkrnoB2iAhNgoy3TkLLdZYofGIDWRxBJr9Wvk22Y4+7106cEHRhztV6yF4H/xYh6N5hfKRVTC7vm
Pmm8TVPoB2OODwK4aAxSaVUM1Skw7fMUFsSzf3j41zPfBuhZfAayui9FbosLNekXKZp78RzYjBiO
sTg9Ng74+No597N/R3azpmk9yXLj4eld3n9pRKuYHxnDLxVzdVkQL7U9QCnNdpFdIVVJKfRi9OsN
jUg4PfekrE4qgxWck6BMHACk+oH1K5l5+qV78mNOLTJmupLGfiOtdyZWb4PNzmYw0zf7bWAzIzLb
q65Y5JMmwVIdAlPeoLedymgd2nq3wEa7ITgwAFrP0NPGcJH4cH44897j+u0aLSJAWNsEIKdTfLCZ
KommPA8ucXL9hdceEM5n1veEXHgnVFV6Cg6jBTK4A1XK5kbhvydEfBV6cKuhtwrSK52af6bor9e0
r9uPEmBH7T0vsFATDRpHxYbNdrvwQIl9OLET8toUm6goz5X2YAVtKgVNF0qzKQAakSmbGOipkHRG
KQzLAngjY1mIIzvBlTQpsp3mqQg5vi7/kaP7VFJc2WhzisDc86MoSZzTso0AJHgxjfIuUEOqLDss
sMNAwo0pgkNnlndwix9U7kjA+tKhRUAyt1dmD0h7nwOb6cnAWUVSLzs8pzmSgRi6K2eYnvC/G+gO
ZHxjenA0cRpX5JbIfNhFbfq0UE/nhBsWrnBNdhI+4uQvFoWFnUvRDargZ9AXWg9rwCsH6Kk7nZV7
j7Fe7O56UhGZ36xVwakBmVPww70PlMIrbfdrI8+2C5m1JiSg9cmHlyRVaNgKsHaXQZTf/JIBs7IJ
NEES3ZYO3fzF4HzsR4PhLuy0BLJ+CUdYQBjmMwBl2E9wKkDtscAV+CggsgmLX0Csrcp7ZbFtxJTH
g/qIkP84GZwHTvaI3r+Jb0NXoBxZRFm67OnaffKa+pKRRR5k4TErvQuympvJM2JAcmjAwi5s0iqF
FMuIvero8CACrfTwmoJPHDk3HIKfUOmzRQMny1HeyAqcmYs2NmngHvFqGGH3aBH3VEJnNIgpnJA6
MBjcNDVM6SyDfRvDF4zQQaEgOIP87ZT1XaBBR35NpEiKaJ/vAkRw3lZnXuxdXtWnpgDPbDfXRCrU
u8X61eG6HqB9Xdc6+5m/cYoXxL8juMvdY8hRFXOcqBRQnCsPCJuPSQ6LWFA3MOD3Wp7bAPxDtusg
BrA+gIglHEZbNN552zIgcIFkWMw6JM61ANewMmr/hb2QKyn7LEIGwWihb6NDOaMzobZIrxJ2rGex
JyV83cRuywn6SrJfihUlh0MxQMZhT7Lg0FqQopHarbscFpHFyizHP0ss9TCmpzbSW/8xYcG7LpXq
qwqODs9Og52efN459FWq6Z9lUNxFUp1E/zHw+i3vtypvUUHDreIvNVz+lLsNZvXIyGVf8BUCEzvG
M816RtYeCGmn3xcsE7Jx0idb16eYbfwzI8s0mj8i1/0VJE1PZkDQmfcV+cNhGhIEc7fFwZDZLJrM
PS1iRlN75NppgshRScFfdgaSKU0KlpL3liVAut5xEv4duCOQU4bR5ODGCOo7Nbx2vX3OGohYFVsi
/Z1CXGLZss4YNN8Nn9ml3vh0UeZ6eTt4xfDaLw+1ikjyeUq5wC5Q8sbi7ODbZbluTTRoBdjpJiAH
qGXbyn+UANcZhtcFOtzwOToFKptfzGMtNrDR4aNfSF9Y9wSvRIhoO3fTQeVeFsSy3xaRtyMVF/0Z
BSfNLqcODi1hh31w1smwS+zibdkLpv+y0JtrAzQc5vNuYVGKYjhInb0sjSAPhbGoON3I7+kAI3jk
tC/v4oQYWtW8PRaTlvx72Uo1E8hlG132s4TnyhTythwCCr1J0jXHqOWBUswaxT5lG1s+pqC3pWOF
roprtfmy7OGJ32+7lu8rz2hKLeQOmm0M+tDuraVxdVkkfJIGq840E5KnnC3dyt3yuoB6If9qOLAz
B0C/l78kq9mxc7Di7AZJjHI4o6k4G1uQrUeGkjvNm+Sp8m1Knd9xBCtVhmezi59kg73BLOX7JBEw
Q/FxHKpboouoHzgZIajdizLaFwSFKBAU+xp5gmHKHVpE/kh1RmV7nVK2Nb41UpY3c/+aqBYYF7V+
4VJyUGFFPeRrnmPUQxHvnTPt+l0SQUNEj+vExLejIpeUuEsPyGy5jND7zIRBuU+IUuyeJIOugN04
y8s9U05MBPw80v4CGaIB9nemQxhGlgGg53QC9Exc6ruOnaeFFG5BPzR897SUMU2jHqIW+TZlASDB
P2Kqt56GMVFdlt04m4YdCSpvmhDKCiXZZOxlx1vuzNQVBjDtVe4yH53V8+QlHb4H4tonDdbcOTNg
3sGke14Y+8vrRE79SffyWw/nrCKCSeTp03JcJx7Ra/Kr6oJrS+AVyiN2GL4py/gsXEIA4HtPHW9h
NJ488SDIlV0jCPgboOEJUO/o/8pV+yQYCy4fPiLvxzHZ5oHoi7DiEoHWmsDfod2jbw73ChkJo8J1
B4AVaeJLQLK1Ckizzdrw4gi4Vjw9tMW3yC8+yaq5ZL+R6g5E32zNMrp6sn7LAPGzoWwd0zkroMlL
VdF1goFo/NZFwXXiWtpVu0i7VzfEgsIsM+JwC6oTmpxnZL/f0o9vGjsDcs5zZ/JVLi/glADLCfgH
EYeBBaMwtjbSK+//LSn8KhW+B0OTJQrGW/p/tTo2uv5iU7xTIz3Lxvqp5FNd/e1Je0X1c3EM/5pQ
6KNFumtUeQ6BdkRPz9lHn2Hb8Abx3gBUYVhCkDB9H06U7tDIZNXweaYBKbwREuvqvRRd+YnM4bRA
w5Xn3dn4rg6z9oJjP8rVwzSKX7xbL9Fs3tLvIeu33DqvDWTyTqRbHZySJt0pg1qTc3IYDHdbGtXd
jEd5KOKA/jevY0DxNXK1ysPDWMutVXNzIGyBrbHcq149LGz1woMpnteQa6xy72b5kyvbW4kU4dzN
8NkoGHTGdi/aaV4XFXV6Eg8HIrE2iPdvyNVhxDz+d467XPYMNgDD8Z9hKl1EY+5DSkJLoBbKcziG
lUd5LCeu+l3+E7r23iKkCNtgOfA1BteSRxEDcYRWd0p8tFpw9Ez/WqSfMz3+egQPXsUHUwdIUNtj
CgaOjfrJ0Vh1chrOGDWXDIOoK9+W3TXCQ6lH/y/w47PWJ+7uYJbnYQeV9adrWB0lKR+2CSbdgXeU
KQhcSqOXdk3gXcI+JbHcExg2QWbq7RN2ukvHbaUgA2BykHuV2XIdCa8e0svEx5Rqe3cTD0SG99Ds
B4Tww0Wk1Vn5nJMszKWoGi33y8s6ktesBZbuv0a0u+cq+jCQKkO6cRfw3H1I/G5nlMVT3RMtVaYg
98MofGRzNBjUVB9g0LZkiAHSu1kVu2eejG9MwWA7enpv9xk4z0TeFJ2F1Yjig1rzzXT5bcdpXIfh
8O+/v2gyuKG1hCQJlOeiq5ttPuZn7GLMlUxGODoa0Wo4r2nLVb3yjWvuCBK/Keg5qLxATbvZJeLI
yw0sKOZNu9k5alqifbdMDwhwTW806C6FLiFK9x9hGl1Lqz+g6VX7YjQIbQeIRwrKXqAlQ4b+ihPU
2FhFkWy8kgHCjOw80a/TwKlr1B5YnaalL854PzXtd5pomDwdvkeRNRs718mmEeKQ6vxYeaeBHIr/
3DtRs4i+jxH1IpjjdfOX7wZ45LGg+dkXaGmd5tjE5p7Y8b2h1Ec2gNamoCz9YK3r+V8guCLncyH3
+ZJRSwsdT5htzdumKQK2zmBRXHJPj8fsk9/kmy9aWPOOqs3fztUPAq91jZsV0W+nL/HiKSmcqNr5
Kee78M0XHQ3uAe7SLu+nTyNVLvtufEw0jUTMl08w3sZjVnRvcTOqm6K9VBTRGaOXd4yt4TQEOLs8
GVLBpC4J5ubnGOJwgaFWrNua7d5uAT5l6Tmxp6Pp9d4awD32qIoTFGBTHCabUo3DxfEVUj+1GxCl
HkCPJyCLA24mc9oe+aAYDZxrCHFy0wuPWjqKDpbT10cnnC/pFHi3bukgmX2MtkOWW1othzipOmhP
0VGU2J/ibICwhCZxMGYwUyMH02i4/6ZaI/9FxLaWXnSdAuYuBXZpXCMYDCIa122M/8ovf2MPn4av
6LW7Tv1V19U7gd0faYz9zgtRr+G8oKmmvI02mcnR7X31+YMFy2pO8XOWPY2edW8k3AXF1zh8tql1
jIlZJKYecaw9oX9DP+uUNZlCZgdbMBNr1xDPlZZv09h8aI+YktkH9+qOKzDvDwZEPZDkYUVPBn8S
9hlPkuPaztwTuRHYIbNf/MkdQ9UNBSbpzUL8Qth+DDzY0yYhokVqPxGUIy+WkveaIUU+Omj9fRiy
pYDq19T0pQI97TxJbHJuYu9aitU6eM1MZrnSIYWL3Z8amxZf1+EswO0dmVCt0oB7Obyp74SEvQ1B
zoQfiFsZOCE9C6JQfzsLt0dNtuLWE/SxWtn1W3MiPkrnyA0FFLd1HQSKQL6HQt3ryuyOswev3DCm
h6qt0fpI/M6RhGdaJcQJZMWxAbto5x288D5ddpEIEHXCgUr3BbWlukVztU0zIzn6c/iCrOwlbEt4
suHY4zNDM1Cr5iFQpBt2TfdVZmIipYoL6yWrjXorA+BrWRIhDKYuy9Os5hXNcDH3xPHSmUJmABY4
mRkF4sE81iHVFB8Fe5e8WfEIcrWrTyZy043qx68pwfklvbd2IGJiGNjOLI9IobYle6iEW55gpLLl
U2IQJ1elG1uFfzUa5VVdB3dvHPdVPT9Oqo1xWPpyRWLSUp4ig8ojuoVl8Cw1bhLU3szDYvdpHKpz
beLKJ9J5BQCffBgLbWQpvK8ZcVcsHz1ajIcJ7Q9qNV4EbdFjWX575dWUc4iiRioh5P54PxnfwndO
ykPXRY///UuWXb8Wwj0GvBqehVs245K6pq93t3oy7hxzhhVgy7/hrGgpL9evsj3ppLqHTUBWUeAu
rdcNgTFMzFNEyAL3BSbX+Dp4pvHYxj3ZZ/Z7/1Wjql55HYLndvCeWtsAX2obv9bYNhe/N6hPaZaE
1tegR8D0ZskdW80na+5KyKzyxsDQxAEttsoA0zZTQpxjo/9GBbwfVfQL1pmEDbvdK1s6+IvtoxOU
xAArbM/2URYmWWP4saspOzgBrkVTek9EV725CXnKvUn/EJA7ILch2BjZ3zjAIycb4nVGhyKMiG0y
6Ye31uJ0bvP2Gw4gkMapwomR0j4w2+FRxxoaYEuUhgNGlnTzeXTOfqQKOu/yTtaX3CxxOYHg0TpY
wbYyE3+i3tnVBcD9rrgmPf1z90cxVqXHjO4mDv76MrwyI59WC6oy19kE13v6Tmz88Yr4lUAv6vsc
wvDAVYuEzjFV9DXc57wD170wXtOu55nTvXN+Aid98YvqwZrrm21QxXg+F0HkMksKwKt0A2Sa9DAd
aXwKfK/7is5y7Tu/MwH11hx2qyZWVAFZgKgg1Vi7bVbUq4cIZAfPHjjs0CATSLNft6yrByX55Gq2
SQ9UyCgG2ruuWSx4cCLJ0Xue/Y6cACykcrrTVbzXlKd5nb4bASNfkyiOaPl65ug5Mpka9eZH4NT5
xhnCeTdZuCNtB9dtjXubIJKgCvF7+UWH/hrqp0cEiePsaf8RJg3UYFfTXIlLxL1ZGW+GnCxq5gVp
/Z5KKqQx41xv3ewPOud3ZpXAYG8xReAW3ic6XqtC7dAUDPCQXNbZ4J0CjoRBEM1MuELz7Hotdo7w
LPxsy/+W234KxaZlVBrGgvqrDdUmojO20iM5t3GgP+Nh2CNamDdlOAvOWQcrN3zBtfA0Jg4icXGG
kZqA9PBYkp2EPmf8EYE1bTEr5utinj49oB8r6SZnIubN7RzS/cvJMqLHTA1sHIqMjPOgODDVaa+M
Mmzck0m4M0W3Zwd5MEX040WcXsFAxGccWzSnGutM75raBqnjFC76gdr9JV+F5qAXHMFKbnoDe11q
krmQp/3WF/Yi/SJTo2aesE/L7tCmVQeulBsxI7nXUQZ3xcCJIQnXprSjdz9ADO5HxinmW0rSJsJR
nGLMB3LGWfyF/XtsOB+V58hVJITayNopcQC12UWJ8dXkRj1ktALtsCG2KqGJL1vxSMBci8mvj7ft
3HyxQqBe0gI9TTl8FpCZSGbD+V8hqnqFqBKzwUAPjtkgSe7hEuMsXBzxmGCGEg9mExyYLi36d6gi
vk+RB6XlcerbhDjhUq79nk6wq/3omGvie8nbkarNz9AKtm6b2mDkEbxmxmPvnu12/hNY/t/KTTFk
otFNl7xjvxHvfogPc3LqnQeDYSMMxt+M1cx5+Jc0tncMzE9pofxfMCD0c81NC/BgAJrCz57Xamj/
Jd5jUNX+zs4mPOfAKDnNqtfSkfXJEe6zntW0NdntMai/zBZN7808ogayQ0D2jACyUDLPJXQqs1Ba
mA5N6mjoj/zu9SY0WCtCEyk9BMcKXQ1n7xHBnMN4cp+72aKZmXGPMK/EtAYbd8D41Nd/U888ShX+
6mnkYtzFjBxDDPzL9dX2K2ykOeevfXJn52xIHOtLg+sxyBRsXow+5BzORyZn2ZWwkvFOLjuy+Tw4
Z7OSbKCxf1J57Ky7OfBPaZ785ebernw/+dOOwBwKzJwrC6FQaQZfvY23pgyCbkv59YKd+qWd1Uee
lkAuaFcJLuJlfo0W9nM492JbGTnBV654R/1M6ih0lw7XmuCl2OQRt83CLlFLK3reRfyqYmfnN+Vu
Htxu1dYYze2HUvqf5a93Q7NYcSlyPgyj/10aaq0zdeDyERTNZXwtDfLbbB8blkX89toax7s7dwa6
E/trqMK/SVneSzt6moc/w3iqyRFn23qi/sfA/jho6hHBhG+KuRg3kpuKU+3SUiJbp1pxwKs40EQd
0BJAdlFQTdm+8Nhxyrz8G5GvIkiSyF8Qr1dOw60CZaVsN4ZO7V0f+0CZUYWN/c1bLLrhe5wQjWrP
l2DGtkX4POMC8nNJmIWBvaJyJph9/KlzbodOl+663gFYQUrzusGgtRIBoJyQlj9qZsJj2OrXfAUI
XrZe2x1JycjW9HhvSXRJCheMRQNNO497FB81gOusmh/yoxFn4Sn2l9aHFe3ora/QJxHdpqP6GgI1
MZLgaldMTuoiX7sYQTq07X1PJR5aLUMPHmAdqSu2R/gkXbHPk0d4zGgAHfZt14xvJSOmrMyJD1kc
vWMaYVrkqt5Xd4hGqXW1mYb2ovuxfFqwlBjYbfXzFIKnpedqag4yJH0HoP5/SpQnFd1YCL10hMx8
RORDsnRvQ0+v7f++MlZw6K3LiltpXKh1TetuZ/lwKOg/g/Kd/jA8PpL+1G6yCsawSPtjF4qzcI5p
yMVfmvvRNG9m6DyFQbzooDy4MX4+nJiBJ+AAOBYk3OU1SAsMxHkEDh/BRtK0L9QHejUa6jkk2WDj
y+khTDiNzdycz2rie+wIaLPCfy1fA8yYutkBJ0ZlCcM5VIiRROW+tJW7nWCaEAD8MNbW+X86IFks
VwW1P/HbymQyTXYfKCtcxbiok7cOFkQ3MHyzCnGcqulG+AA+0F9u4yhesp4Q5JHE++IDQvV6LKx9
O+n6oQ4sTAqWYojgnMow+kGfcCMMx8RM6+U7jYP/lEv7Tya8exkH84OHgbSvdm3ozRuXC06OFyQc
rHGb6PBFlDAKrYaCy1S0nVIIUiddVL8SqdleqeYzTq3lKQh4y7is1tqh4RZr094EtYkh2IV12YKO
75PXksSoAw1RAhHt/M0r0RwhOtvk88idPKQwrhqmhQzJby4d1F2Qh3+lGn8D9C6HZJgaCupNvYxh
mqhPz736Y6b2h2qMR3QUxS6o3QfSVA4aBpMtjIdZfuaD80De0j1T9ilvbFJeifZNFHNSmgJzuyGK
nXVQ0NWcnP0YTm/SQlmjzOEeKuvDGvP6uKSSEWnjnWgWulV3JXzmKjzzfQrlxaCEdr/LJU00TC6p
LX+n8TZTbXEXXBtxnGEvTIMVes3EY/pQWVzVpE0sC527lJfIqOUpjiTTJfRpIbnZkhgJJLzoKyYJ
eyQ+jCYYgtp5ZtFd4+VqiJDoLn/1KN7neWO1Epfes8TrCu2Hc0VeVfbTMbhwcucM7+Mf86y35SSm
pkezwHdLqCCRq5eJWY/5aSBbEV58SBsL9Zc3WVtaIRsOEFoY0XM6JRHzwUTjR4H8Y7fIefqDTLvH
vN0nY/qKko2QdRZSFCI0oedm/OJXPpcd4BkMyvTdQMi3YbbWRJZ3GTrbsaoPWliPqS1sEHGVz6Qu
uA1dQZKL0i/Kxwzs1ThVEF0mtzmoNy1zQ2SS+YdAVTymg7Xr0aRtIu76+QEHFkFmWeTcipyyilUI
OD5GbbxWzhcFOvlUyS5sR6yJ7Km+YqraZ+PXbOucnIt4R+wTYjftvEMa4A/SAk0G6x/XV7XFpvQ8
1t2ai9V7Xz0G+F08DH8dPhbKvvAd+XG/jQ1CwQYCp5A5B9k+HeJjy2Ctybbk10CQ8g4Ef8OmfjUJ
n19kps99w6Ao/cm6VQEFxo64SuSxusYXq8BiwvHdr9F1gJAx2P25pCIS9LiiFQkN635TioDP210n
ab9OWYLOKTdIiStTLNSBN27JsPvIHEp42y1I5UGN43tPqSLjBRO43DgOj0A5elzZyTIkDfRtrF4r
17rn1tIfCBcUA/yE1Vi3yYb5xYtRkvJAFc91LSLrMeW/siy6ipoOUp/8zQrvjID3vZSkgzjVFG+1
6B8Jo95ySQn4iP2hxIy+yo9jq2+I4Dgy5ph4HJumcDGTQWy98ONhqDnVky2Ko2vxy/EtCPhvqIdq
tRTjy2chybBaEcyV44CjXWPT70cJ6/EGYJbvO/nRWoQXhCba2jwZ9nT3WR8dQVrbxhk+vCI8eYZ5
iXtkxzj9Xke7evAA8mHgNLaRYdxk2r7VwsBn1rNNViL5cgbbW/z3f/7P3pn1Ro6cWfuvDHzPAskI
bsDMB3y5Zyq177ohJJWK+74F+evnier2uKsNj+G5tmEY7kUlKZMZ8S7nPIdx/Ui/w2kxi8sc5QTk
A45Gcg6zgKdicN+cnsMOnBGHXV69xq66NyzIg20rjlbYfc6hC3VERDuR8EHNisnaSsEEb0nto2Wi
sJ29qd/ybtp2O27IBb7tOkBCYW5ct5H71g3s74N6ZvfsUcFAN0JOVn75NgKd2d0jHKakzQ5uzXWE
3BFqQRLAjpLHki1lTDtONiM8NHLDOLXJeMvkIVR3ApUVewr9YM3juzVQr9YxEY2DeO9GmPOVR5Go
v49+E+06A8ChHWRmHD/xWDp19ZYyZ7+JbYKQo+ygZvfVr9RmzNTZjSJdjESfZGcyTHDfS9U81HKh
LFRvyDC/B8qFl9JMb9mCsib6iGTA5JNRyTB/YqKZV8q5pQ8/m7Jhyy/ugWrlq1pYN/oPpbfc5ba4
0mfxjCQ/9DBMiEohvcFP0kePvWoPjhVBSanuR3L2HNP4CjB1bKgj0eh2lFw8veOEU0zhfbMFqeIM
5YblbI24pKHdrOayQHzuzmfB11b64f6LdjD9m/L9TyjfELQFxqx/jPk+vJPV9KvR6/ev+d3mZX4T
2DDgj0nhSCxgf3V5+d+E51l+4AoYWSZd9C8ur8CVEMFFYJtAcOTf4N6O+CYwd2EZc00vsPAR/isu
r79zIZoC0ZZvsnr2+BH09/mjC7EXzAUwmrHYL9p7P60uK2pVLpTLP7wiN7/ZGv+jHIqbKin77r/+
Yv0dQVx/H8+x7YBX0/0JK//j98naKSocD/lRVQ/PbXNppjctzirOyeNAS9xPHKUENKGc+O2x/Yc+
S6F/g198lj+/s++6jrAEfmzQ6r985yjDZicl8rOW9GDKzdwgPVWHxxpiPmNEgiY2FWfEqEdZswNL
e+8yS6rnJXJO+MePfllellN6MlxFSVjfWqHLEZzk90tHCB7/IE9JSR9r/qLlyFO7dmKlJCFP+VrL
UjfkhGcviDf2kUe7bsTH/8tLC2zBt7AKOqb7J5de7Xr9PM2o9Qanvx5YPiPK1Mv799RDATp8H1Px
hLLiMm+yf/auQp//02vrebb0XFPY0jEd909PD1uYKbKEh+W/bVCYBe4HYTCHIKJt1F6rSnR3yzJd
Jn56qyYOsBBRGcYr+2gOzl7axU3d08ygtQYjU73976+L7f7dT2fxIZEWmgDT931+xF/feUgVsiwr
Va+ByVrrBo9/iziTq7O878DlbOqZlVEfvZsu4502H901c9tsUxMROcMJW5UDObNuMB+dzvpEID0d
IosBceKZKEPVVVqgRYot3RcoWrvGsNZzGhorz18u4yg9mAEVD8b9K3L4goOISiJSGajoDXoCcHch
DI+1ju1FyOLDkajxcjwvloPKEn8zG0WEKVZE0Eg8mi8KYtChHULs43Sg9JsoDLKIEBZH7bj4Bbyx
HK7KuKvlufBbY8Nl/DHO2PXyAmIyO+FxjXJfg2MtC11xJrCfYYka8QOsbdvrD0YazcQpd1sofyTy
gvA0OMtOVtgfRBxdUOi4e4TAx3miVRgCWbMnjU6VbZ+jeGAU7PsOiwmPyCJjup7hNZ0Hj5TSbHwP
Te1GwNdhggo9BcXtODQfkZvEBw9kHjwisGfegNe7sVc20prTZLNrslqTwdOo+tskMUiAdsKTmICb
Ork41+ymzp1/7XszC3Pzk+QY1t0IgiuhETnVVlbY1yAqeEymxiDTqeYAKjPC8zQ7JL9QNhNPdnAU
+94VYAd7LR0HS3k+Mw+w8zu7tPNTX7KuNuLybLZde+32POaRa2fXCUMk9l5obKwy3IU1C7Aq8GY9
yUl3TjdXd9HjwMIIuiFYrR5qaTpvk7QNLx274ifhl3Mp3bZ+Mb+zP0b0GkkUr3QHnRWjWdnyqPkX
sultROhNtLJcJAhD2r0h43UuyZqAZUXO6W6UQ3XBx48qAyOt5FWCmdUdiFm89Izk3UhA2yIny/Px
h5v51w5F2Bp9JRAxz7/0QgfZa+9MuzISd5WY1KaM83G94CtlftcFe0iC1GjLVIAbgaWojInZKeCf
4xIrtaKavqhaliNzVS7rDI1EL5EQaqV9AlgAQMuF4LMuQ6fZSb+dN3xlt176sdmNRfga196wikVr
XnsMbXxazEEgXpnmmUvAi/sTD82TLXpjvYwJmByaOxvq6gk4dnch1MgjXSe45afuTUxm8JTi6ncr
TvCx+eFlzrlNnOI2RtNcNdmN2SRvC89gCt5jXU4jJFNXHZd6Gp+bdoBSHOGawO0TrDwx3CGgz3ai
njHlqPqIV5ZhT8DFleUxVr7EhoPtqG5rmSbtPZgh10S8VIj81vYw0sS+gVxkYBDDemXb1+qJU/tu
qAlTnQFng7uINjO/GlNyEK56SRfwK5f2rhycNc8m8WFJ7+x867GSZrH5eST+u4T7JyWctLii/nB7
bN779//4zet/9V58/ddfVu1X8VX+MZ3l9y/5rYLzv1G7OTBEXNNmJvSzhvjNqO9/k0SzSJMSwuaa
sT3xR6O+C9gBWjHFmq7vuJ7+atQX30xLFyNcnsJ1WJT8KyWc+/c1HHWg9DH8uQ5FoXB/vedCFS0I
zONizVNIgtpCDFUREj0Z0jqf0aYiBiG6svOZtFbd8BBN+Fntadolk0viGTtDm85jXeXgnOaMC86o
m4vGbR7nOq+Ji0zNS+X0jBzM8Ibd7bJPG3Zt5H7dLPx6B1cZWwZtNLEWSeiqJ/V7qTgqdCZ26SLg
GVGQzmmN6MZFvJJa8Pd7xWy4LJdL3/rB3HxTFBJaIZM9Q83sB06T3zwbDHQ/MLI8sYg1LpeA67Ac
JR7qxdDZbyi/A+96SZt3xjLnLs8Jw/WqrW9krLDxN65UNu+U15Ns367xT9VF+tun6R9WlvbPAuKX
0pKCK7CwK5L/a5qu9afSkh0dRFgDDKxlStZSWXubpPEeOe9yHbFPfmhtkgtddGH4QO11kiARbQA/
T3GQ7xqQK3s0kOjChCsxii/uCgkjrDXvkFgoHbtyphT5MYLIX9kR91K31OC/+npj9l2+BXaEfMxW
BIuXIfK32F7WKCKTPSWrDOf6EkwA23+gejn5raveh6aVlf19UTbjCTEprpAIX5UENL/z5GXnsu2e
1SuA72ZduN1z4dngr83l5GhHNInlJ6H/Z8jTK88ZgHOx+21C/2XxdYyBP1gb1Ii72sAZOY/ZkSDc
fnzII7klB1ScrBFwOLd5taHYe+oIBtikFeVVg5PxUXXeEcUw3Elt6ulPhKcuGzvjJWvyT5uOAwqy
2pidulVIUgJYxBeuidXKbZ31NIIDqKw3vx6jixaubiE6e9tEOptT+TZVjgxWeW1BSGynbG9FA0P/
5VGhC0gjPLAxELXcGpOj7VAO5Y5xIHLCPKSdEofeQlifW2i+HcWiehlbUFhsFhHUsTxRbrnCWATw
0bWto4wYaffTLQsuY9UWxTk0QBHCdNjxGtw2Wf06ljj0lzCB6ma8JOlIqixsxJXvTle9M3KPWMtD
NMJjj/3PbjLumjj7NER8T4jeWiy4eEbeiMpbVg7K9JX8SKr2gWv2Bu3z1oobdqjzzRIFm7QpftRt
f7Lj5U6o+np+Fkj2DaLDeaS2YsqmVTtMe+UZd0u5eBukNOuq856rxtmGZs3cyf/wGj9Zp9o50tsI
dtFPtGmttv53MXbDJi1MdgdGuseJdiGD5J0qclypYln2uHYzMG4cG+XOEwyHBwXVv05yVyv3UXsU
+cGRoCyVDvDMo+IyTXEaRhafhWiA2RdP6pAXjOwDfmAnTdDbNRBrp2JmvDlMbAXUV6IQgMaLfPHw
2W3snk1GNPwAd8uaUFlfSeqITWrVZEgH2Vdlunj1WyQfiks8ePEciF7K4bOhEJINvYBB3IbLNhXL
SwPSYJg3ZR2056pp2t86tX9fv//k+vUtqueA6+8fz1Du3z/j7qs0/n8Zv+f9Hy/i//ni34cp4pvl
OQ5RaR59PUkkf2PmkKHGIo1rEIaUIyDX/PEqJl3NJULAIttMY3P+dhWb3/i3NR+MU1zDdP7ff/5y
AXR/+utfhhzQRP/cEPPjcrMztrE8yR/5p6uYsr6rDBu6wtKrU6yEvG3bnDOrR9OWMAidDrRfy33e
HJciT54XzPNkwHTwfFsj2vQTKtJ5fgiQtEaCUyhNd2DJwQ4CP5EsOtFMPi5z9WNsHEg3sK502/qA
pLm5FQHR0UZBHHSIQCMFgoyxG9FC4+jP4E3vr2ZrZtuLKyMwyxuza37MlQuAxT7LpnmgwTyblk0O
BcJvQeJIwcYqNgB1GYtzYxsVafAWtJk66B/qNjp6ysGxNpqsz4zXPn7kBn9GXEjUdUGZ0abtTVwi
g05afK2BfRjd7FRD+KCD4PBqJ1JGEsmIPCzcg4sCAJ0e0Z+LRqb4YZavktBg3+sDv2N2hYwDxmgW
oN+ihbvpMoe9x0I4s+N2t5atuOuRpc3jPeRbKD+px4oz4A+JfGCDbIX9tYPssTdfg9S7Ijje3zhR
dpeWO7usXk2DdI45dk0CIMho4cZhwwiPL76cxulxKoFM5OBmlkC9+d54m0zjYZD2V5ih9kAueTNW
xqURRS2KKBIYQnXBMG3jkGwCbgN0doFoMxswGhUecGszHF76oLRQNccsYoqrtlanYcx2XYj+YbLJ
P8DISJMmiPj105+Kw6Dwj4t2wNkRCw7L6giSaZaN10O84/5Zkwf0CkuWywa8eUQnPxjkzqSek27L
UCFSxuYjWlxivLWY/3r0yPF1F2EmCgL00aUBs9hdyidRdD+Mosd732DKgeBp195mFI291k1l4Zwb
E0FZZffLya5QoaG53rcZ/CRG2ZPb+luTtgfwrHvMGnFI4MH7mXnvsrw3nfsyw1iQjOyGwdOTB1LP
pdyFWYCNpjmZJptHxHvsWwPnGNmwGvwUtaq8tGrmEmpnut2j7JJtoSTUlwFLVdWiVVPgc1blFH8m
KQ9DNMyPDeIr0g8Q1nUERmUKVuhIu5zWQH6mOT5W7fA1de6ddvrwRUfPZAJUjRMQ9GqCojjd071e
2eChCsu87uL6htyJQ1JT4mITfKt88bnUwWWfdx4FQO+zYnLrbeUXZ0/JR8N0P7Vh9acRKxrvrbL7
mFPAiZEZvUGneJi6Dkd71lPyITBI4/nE7gxdXgPLKRFnMDWJQ/0I5pTCchda8VWamT9mM60olDyY
2t5rMi8P0mApCgsdfphFhoO194VzV4TsZ9u5fEx78OvVdEiWbkD7jz4mjvlAee0aYeNWSeccVMOL
g5ze4ncl6Lxe4/pbhxNpNSXu3dbHmKGpRzggNlNe1lvbMcxjKJLvNpe724/AImPn0iClFs8DSwnz
VJSTs5LCSC5a9mmO21xAoAdt1HCQYV594KnG0G1v09rFNmbR+5o5gCm8Lw8he5WLAKbQ6FhHBkIa
vYBW3nRepKyJj6jsZu/1HCFA/zmW3J7BzX2dWle8bdkeGi5ls0wBxlRwa0v1jEXkHTwuNs542HdW
Tp4JffdiNq/lVG4VoqS+DR4CCXdSdrju2wVjY2A9u1UdoSZtn8xYvxV9cMbTcO9z8G2DGSVK0XkP
Ve4gXXM+cXgDCtiaTuPD4/X3nhtdWT5AnKJlvZfm6pAWrUZDrp3GLQk8Up+j4y6c7SpZDVrhVPvt
g6lEdGFNg3+BiuAKCex8Q+pvdtkIE5F9bq5xOJirO21oipBvbtjVXUSDc0Ic6qWQ+WstroKVs5da
bjVq4ZXRB19lbR8d+X3QwixE0ayQtVgrQbVVaPnWxKSEWQ0rwOJYMo6UYXAU6L1CLfxizsskJmTo
LYdp69foeaw6Mza+Sj+llo7J4GxqKVlvAu05+Cp6tNCZKS04c1CeVVqCRkz8Y6VFaVLL0/x08nap
ezuiWxu0gG1CycZ6ENkE0raI8OWoxQjjF69JMCB+c7ofzWLc2kN78rQ8bkEn52vBHOPB50xL6CIr
g5KEqK7rw+8SlZ2TnFHT4jaVl64W4Tmo8WIty2O2zyZ4unW1YM/X0r1Ci/jcEY2r15W3osPJn2qp
n6NFf50AZUHpZwCIwg6NMHBEIYhYxt/Aru7XrsXmexhpin0UhZOWFi5aZGhquaGjhYcdCkRTSxEd
LUqMW/s2K5FM8A5gMMlZOZguhsh+fCy8ODtPMf4gQwsday15RCr+4qOBxLvgbN3httHiyEzLJJ0S
4wbxD7YWUAY+53HJnLrwB/Sg/s2M1nLWostOyy8zdJhU19Z+5pyEVItI0yy1NraYQJN29UUq6s3U
zP5RW4ibyf5SP8WeM6WGln/mvOkXs5aEBmhDPS0StVCLzmN9lRn9XmoZqdSCUmZ1+PDQmJZoTWst
Oq20/FTmVyYLcFfLUityo1wwEuhpp9cGZtza9Qj6mVGzVlrWWmmBa4rSNdSSV6HFr7WWwdY/BbFa
GktuPBl2qGUTf3pVCvmsoYW0UacltVpci1LqA4qwvRm08FagwPWCC1cLclMtzZ20SDdA9dVo2S5E
LAjuKHmllvTKXmCQ1TJfI70uteoX9W/Zlu9Wj9U30cLgpH6ODPU4oRcmPS+GpV1vLH2iisHUJ3mN
HA4nng+6q6gOU9Z0O79AG2u37Kj1ycqFtqN3A+CFaNkXMKiSaH6xm+ZsO9EDb847iHCkN4HYFCif
GxTQQxTc1CiicYj8lEejkw7rSO1dLZ32MKSwBkgxo1Dl2KmiX1ZLdRW4xRfuG57RBnVrgjJ156tH
WfHmi3JaZyX3Mz0naFhE3CZq7gZVd426m48Am5gpfjNnliCTH3CPGo++nyNnsacrrhqwK6jFfVTj
foiE8EfeIADspgxFvIfzkJqgRW0ea9m5wSzJQIfuTnZ+mwX3I/r0VAvVy8X6APQ9/wy2asqF/8OU
unLC78rjgxXa3dasvqeo3/FjXzao4QeyY9g/vFdBwbIkgYkLGwyWPjmKIVp61C7gAFHXIwExGrJz
JrzfVQURWI8JRIbsGPuaFn4g0heq+mBr6d6k6PcXF5q/FvRPLtVq8lPkn39nVOYTtZIiNcEHQHAe
oWp98QTD8U72CkEpnoEF70DkMj2WR0QC3HesURBn2ceiQnK6aOOBpx0IOBEiK98H8/SB9zG/KJgK
wprBtaDtC8oIAerqg9cCqCnrguQSBAV19p5TpJYO1oA6sZqzMyU/0EG2a2P275KgR1CpzRPDW4WT
woB8tIxRdOcs6SVSRHFEkZ1zVlOmhzVcPxwZvrZmjHg0BtmdOr8csCJNz9GQfq+IAmOQsaD1RmqQ
a6uHp00fAe4PYuSOpqhBLOId6fGHhPhEEm0YwdjJe65NJLm2k4z4Sn7+S7G2miQjenFR9LsmD9ND
396WBdP+MngDYYAbJU+hx2vrSoMOY8bLEiVULNrcMnk5sU74XQp8L4Qp4CIvsMK02hSjtD1maqxb
VA37Bt/MNMAZkjhp0PVvmIWuIxndRUiHwFVv0hbrjY0HBwQ5BbW25VTlc5IgF6MGfLO0cUchIrS1
lYc77HrRv2KDy0f7LgmEoHXop5WT2OG2HWM0nL7hrNmmVHvwfhi5mamiwysesjxvtqSYwKeutMWo
x2vE1SXRE+N5SGV4yqeeh1pbk/LQfhipHKCRwi2dSyzh3fWk7UyWE7I9XGKQbX2Zblt0iXPn3VSG
R6APRKosZZoJ99TaSN7HKFquTG2earSNqhxuiuSq0eYqUiKAxmnDFYBNHWKHCcvTmrtGG7N6bdEy
ui8/vkARFJyUfV3M7J9SbenK8HYZHVtt0A1kx/jw0M16naio34wIcldKm8NyXGJ97T/6oCa0ecwu
SXHwC4Z1tC7nSlvMMm02ozRnpon/zMaH1mtDWokzzcKhFmirmoiD2yBYvvwW/ZJfFx3bJqyr9bAp
tNEtw/Hm4XxztQWOuFdPW+KijAs2S9yrPmbsV+oGCXBD2NQvNX46F1+dqQ12hrbawVREe43Vj0RU
2ARjv0UTsx7ZNAO2gVb+NuDay9ZCW/j09K5tUIwZvC7JYzThLiLthLxBlNDOkLKYFhdmlT78pLy0
5Q2bVv6NAtAZ0VmyUe/RTRG0d8MM+MaB3JPFmAb42MjoWlN4rPw05h1L45p2HetMum2a6qzZPCgw
/Z52YrgnDe+DLaGS1/wp97aXwGxaNQ0XVWQsYsNWdqF9rc6dyj+NZgQBkyZXaAaH69oJX2J0sQAH
kCwToYLBNpOPHQ4G2c3N2RWAVoPI4wAyEFipvnrsIMut0kwaqLss6Nt4XB1reHfyDowqSqk5rdyz
Znwg/JV7vMGwmHI13vAx59dNg2NUhHu/RLYMWPujKS1eb9STaNkA/YzKcHfhSB4VHuiWiKIy5ypV
9vRFC1owIowMLJNk/MSlU13WScexDodnovGya+u54BiDUgHSLrO6c16xFR4yFmZk9bhUk0CBiCJK
DdPYM/OAgJbZAHXK7BBlfLtqpqZBvuLuUGXeDAZRNlMN/ITLBXU0x3bV8ad3Yz7dKQboUQIbjBuz
MqrgnPrZrdewG4ks7111KT9g9Zlm9o2jFkq6RHdpgN7WbZ8V5xkYBh6oq7437P1SlIR2END3M8so
0WE9E5c+zxWzZCz4l8yO0/UCXAxOQgBO17TkCi1yuzXgdqqZ4I3WpFmoRXQ1ALxcTwZM0oS/HYjY
3TsztgHHh0UsgvApRVQ5ZRx74SxvaLWXtcOMeqyjuzIJog3+x41jl68F+gceGNiQYSnTI1zgYVOV
jsEswbscFcJWmBTBGYrAiwpsaC3MCcp+iIgUYTFjG70NAsYq7yxr10qCq9qkpO0C1dTULPqnMX82
DAINM+d7jDGDrJh6PMl5uvDczt0Yc9RvR4Q/p1Li/pRTd8oBk20nZjqn2AYaYGDW7wtnJFODNYzw
gKG0cMAQJQbhCkOtQkAMk8A2sGP46X6YqSZDmX2kjfvETiPYOQXLVyvqZ4CDdXfVTFgFh865lKW3
l0AjYtRv192CNykhUZjeN3lr+xkWnTc+jVA5VBQhn6tYXikFaGDyKwwSRs3r4wFlmcTCI30d02+g
zymnDYg9sfOmhjuAhiafXker/JTDzHimfGC8YW/dhIF/Fhn4H2J73w/+9zZqkJCDJWK8hY5Zv2fc
XQAa2vEuHp+xz53qeMxXZUe6lcR8oFRP5nUMUChIgBZk4UUhzYumeIxGF7W3LO/KGsZkvTjiKuyn
58WMmPos7b5JhnIrw+jcCDGsnM5hjiTuGUqM16miXc+pfidil9J8jG/GMHxxZT3tvUVO94rKl+at
Ty4UmrCDl0IbVYBBaLNKc4v9/7aTj4lTvizDQ0z8wdnidx1jouvS6KU2KTD5vOJt84brwRrUGk0b
Qz2O+nAfFybWyuDOUGm8ZV0GfMtoyhNhZMyIfAlyR9Vgu51oP2EHCajgNh7KlmBqf5iDfVXmCzvK
Kj7Dy2MRj0CIuTy6AjGylmj88bR41ilyeu+czMAdiwjkslmbd777WWhyV99ke6KgF6DckFboOogg
GikZVXqfdmRmxYuxrxMldrOBwiGrJ5xHbOVjx0lXFjuUnQOtkxFEUFJrJsCG98bZKKgDDYv/qSNM
3aw1a9g++JBEeFvJ/NMPAFcToCO2rVz8VeDMlP94C3IgnwUc6bjsur2FX2D0OHXyMSc924Y00c57
yOokOABMYPJnn83mUsbBFxK4bR4j0M8KEp1awOdeBHQqx2oZd4xmHLoej2EjwVSsZhg133DRomvQ
l3MYkirlH2DDK6DX6ZpTEoAy6Vq5iOt1ZqUPUTsd1ciUCiGWgPdHFtvck9K37LvJAxvJYvlQVAER
HXEAJGb5amWzD9J2uK/d8jF0/J20MNN4sg5OqIrW9mxgqYvxDKmuCtZeS8C32YHXZjY77TDH2Dc/
yNBNHvo8YTJHbnqEWYOolOGDrMmSrBoj3N4u14KCxJ+sbBOZy0PbmyyNhgT/TY60nxZ/M8L0mIDI
8jfjnb3oEHbB4AWvN118BvI9wn9Lmi9JyXB0ca9LWW2HfhpwtlOeqXB4m6aJGITBW9N7m+e2FwRM
mMcmozXpGi3WgHAS5owqO/Q6q34ghKeOzHPDiLvDVeR2SFMYFOvHcuUUS7yBmlCx0O0+OumgLJQH
G9HOKlXVzSixawBqvWZc+9L2lDCRyiOCXCiuKzNFHpaQvDp2vkK2zZgVz/m6l03EDW+WW5f+Liuo
p8Jo9I4IdUgIAs+7jhqH8kEtexGJnVN3t+xI3gVn6Ea/6Ux2z+SYP7aTqHZBLz+nRX2FRfKQziEu
KAAr0o/2MBfm3WRjJCMImaF5QyM3Vt1FqSbjuETzgep6vcTRJ9YYAkwiOe/QG/J6sgbYZ9P4MgiP
OKGJmn20t8jaHZQCHjMZ0sRGFDkZtCaLj7ZVm09dl3OHc7iYDtcFsPqvFPvmifCT57pOKBSYQxsQ
Xrau0e7xbOuuGtY8xFYNVixkfy9mFuK4kiU96wRrIwMnErrmW9ZUn7iCfvTd/NXngD/tmP42wbUx
u+VrG2XeusVdn8oLpK3D3jCcO3LoHvqZIw0uh+esA3VfD+o9VJO/n3Je1rF6bT2ScqFO8Hv3OcaE
suq3weLejAVp4I1B/5aCz6s89zFxafot5liRYjuRKOP7SPg7zLgHz5mfo7XtOA9ED8ApsV6GnoCr
OsFMA4pr9KdjnBR3WelfpYHB+JfnOgo7Tet5KCf/HUDdfWWEz52DldFvlnYtjG7PjnaVsWZ+mMro
IrOjYN9kCouJx1wbuqdY8412sctaNozAWZUJUc999jkbtk9qzyFxrAcWMT4lyvJY99Q7S0J17PjM
0GtyVjrMpcyniVIZlbgKmvDFcprLdlCHspbOPphoFdM4/Zxj+AeWOouqrxHSMX5ScingfyR4Kv11
7xavU1wm67jn6S6EAFJVkfIUBn2+k/ol89TIwJnM24RZ0Tos2Cc1wSWhxNc+mfdHcw63NkzMNbcj
GknT+wzn6pwazByDOtjj+7VXrME+pNPRe87dCN7c+5DQYEE2kfpY8eGG87psozS89ybX3aqUEq5I
xu+da+3HanqeKx56vNAvGdXLpp/V90qk3OwY0BP0AQPQiW0UErUDHDaBSNkcPG/ABlb2R2PiRray
mUpP4HbMO9Cus2Lg3sTGh6gj+HuCX3IYqSNw98OD8ZJzUUGRjpYlYzZN6zhm+MEW5uR1Hpwzv563
bi+POCrLEHFB6IFrjez6qWc6GrvVoZMEnxmo+7p+9FbBRDjwHFLacjy2LgT0AZp0kTOJlsH0Amih
UNfh4MPFJrExDKBHGoxGpmFc592SbRLilLvK+i6gsW6kSs5JTUEM+Pfk6RqaudN3q3X19OMhG8hl
xoYz4k3aGN5yNyrWDJh7yKrACHMyOe3qqO5PBf0Hcm88UwrvKeRe24VlWN0bHuILbx6erdGa0ZUv
Lo4VuWkMH+FPNpX7YEQIEZNfivCWfFUgYaGXgeNVEOBRQnDeKvORVcR6Thgz1chugYita5v7J+Xg
4Ujhi3S0CBuzHUqMen435unWg6NLvhdJGiEGzSySF5ZrHISZn3FUoc4AOsd72W7rCcj8oerN8Bp6
ICoGFFzkpTrTFSueccyPAvMfRJebsO6IZCvr5ynk5+wGg6Gq73ILkPzNU8n1Q0wGLUfiXMh0BumJ
ziabF46GhU7fI6DvsieVM7dQFtSoLGjNNlF/71qMagbiSFe9GO7zgCnvv2V+ZZ/08z/TGWCVgFj8
v+kMDl8dMoNf9AV//aL/MWvYwjX5j2uZpN7oDf5vUj/vm0daD3xGF6MEtgv9T/6ayWN9Y9rkOSYo
WswUton04Hepnwxwa0jPMh2G4h4qvX9J6ofYUIvWf9GcOaaF6J7/IimUvov+4Y92BrJmoSDNdkA0
yfx9US4Exrjc8lEDviP8e6Zcz71lAbkhcRWCCi1o7G5nd/meMuxbgXwi7pMqOwfbPbFCY0tt37bl
R60DQikNGXc6L7XxbuLZ3MEmBoDcpFdCh4tSeSBVyHdzBoZVjDOosSc1YIPSgRC7JTefAF0oNNLj
CUc+5TdwNh1mGutY00gHnBIvdwEkGtmXN744s73q4/we0xQbigWrKv9W3b86fbjH1031ZjQg2lKJ
OjZ4iDRmgJzVgRnhVnX8gjk+wlWv41izmdpgVsGnqSwgLTq0NdHxrRLAkY5zBfHrwWPfsskJMaMf
YnJf2wmmWaujYGcyYXlHnwMdEhuQFkvQJ2jGvIbBEuQP0jPMaz+sXyAAIjmr0bT7E6sNXdlhNRN0
U1/oGvkuoSmOtNQMzpKO133on1TYIrQS8YZYhWy9IBJfwe5wCYQp5HrRc6d+ZKTFYBHWprYWeMt8
zlnbFDoKwlTqdqAO5wgFWhrEGyMaxaGrCx0AYX1BS6nwjS472RlktLEczWQUsJrqss0E+JqobE0a
942TrftazObbNLY/ie1293lhfflj0xx6ggbF7Mu973XI2zPxiWOfTQJKw4HkDvTfWqe15E8pdeYq
b4trLBCUjjmj20a2Dx0Ja4ys8nKdxUJQIYz7zjSiHRKdYE3STX+IcdkXXUKKz2JuBiO9qdrqzsqa
eIufNO0yvfkPWOQmzMLbnYQQxSq6MRCR+cS7WfO0hZU7rCsXHrDEJJuMZg5XXrx51S1RpOPGmbD7
NxUjJLuc2Yc2J8JYCMukB8kdQe5sRnsd1wMMxwz2eW38zEJ7qMeWACdp79gTGRCvMMXK5DynZroD
R4C8oVDn3kXe5zbhloRwdrvIenxw0nFJe51l8dHtP7KhA9/mmy82XLN148wQjqP02u4Z8KdGMOwz
H6Z6av2oU7bE4saScKednJoLeb5YmVNwsFXWX7jRiIMvdOW+89J7AkqRU0zjrUnyxYUnwrVKwD/O
dv/R5+PNYJF8a1hL9mQGFB1YbyD025hwHXnKetZgWchCob6NRepd2vuBQB5nqs5JaN7bLJHhIy8w
KRaeszHM7hmkvgosvJ5Iy01bd+eibmhLWLcw4v1v9s5jyXFkzdIvNLgGB+AQW0pQBRkMnRtYhkho
OLR6+v6QMz3Wd65198x+FrWpqswIkqCL/5zznVlfz4FOFLzDfuCFU8ofoV6pKgt7Z+eJteFxTnxM
oTtX5e2nKXlkgEqv6l7j8DVoqLWd9wQnJYaaSEi/CMRT206L5yi/Tvg3fOU+hAkNR2WiKh8MMeyl
HrUYRBrgnuTupeosuejssFhPWwDw0TT8bjDe74NUeUh2PIiWGMBTCYt8tM7UBZ36oyhM5MiOq2Ih
OHqkMIfhpe8tk0tFwcNNy6+zD+MZBotNcNQEVrdlGfOtmbuJk7yZNrpXnvKZkmUjCasYGpkzanIW
/bHJ+VTapxu3iW9otrWbg/x3I0zssk4mmF3bDMty2mYcFkHclDfy+cxXE9tXGYuG5x7iPqZmc5z7
Q58AX1mwdxW70UXLlNoXAyM3YjdoAm53s5jiAmMw9kNHU800yG/HmcTJsbjm0t4rvNCFKOdgkcjF
LSqZL6muxBSkoSoGRFkJ6jezRrIHmif3hVkdoRBOqA/aLbCz8uRCHcGzc2PWjZoNO2Wdk6HGRIXE
Awot2geD+Ua+qlzNS1IO3tW1b5MXTEPVtir6U0z5T5vX0cG1zWw1yCZ+GnvZg9TNgDgldNtLdhzN
ZiAbmX80OwUGV/wZqjnfTEl39zyhrjVPIXow5gIDGGAEQrvSnhZBBd9Nf0TQh8cb0EDPABujaIjV
q7zqCJi3lOKQuP1qkjLeqZBOCwz3D1VGEzucodr4YuGDqhkax9rgrppQ4+yJcoO7lCNmCb5hggC0
80Z0Eham3QypdW3COSFGlF0ZaT+R+6jXvanys6khC06F9xKborpl4BUioR9UwWrlBjNLi4lMbcrn
IM3f+KrIA3LIGcvsC3NkeCZ6+RqbVUB76zoDH3IvnUcDqM4llbCZOe1uK5Hs7Zbclu3S1SNV8ohr
0be6nGiJSIF7ZuFpHsIv4X4GNquF/csKkGg5kdTbmiESjUSsSp0O1UzrTBsPNuVvFOOyOhMPE2t8
Gdw36pfKhOSDx/ZtEg5Z9yimzMI1dnMEfpTi63Iy74grGKMmoLjVkBy6uXt16BJbOR3c3EBdRqtr
YMX1pJVm2M+sg5tWd69qZOdVabad8tcBlDzZIoPaL9hCQB+ZqAUKaa/S0xfgxP7YmxszCrRd2OD1
wqRx0wOqP/Scu6UlWNIUBPd2scwzAFnVaV7uGu0HbdR5C6x2YCel2CMLTErD0n6X15a+qvqLGZcw
fyYWQ3N46MyCFF/WfrR2GG+j5nEqUc9gl/yex+xZzna0xXjwLVX2apnRPU2ZV/4VJEutPcjSC04F
uN/DmLJBDMm0Lzv8xGaNZTEBULkacBGik87NmvsmCtoa0Yibl6BIqOZythCCA3DA9P8graWjd8lj
be/qgX4GZNlvkAPXFUfJB9OpXiOjwrlFko6X26UXzAYzzTEGeTK6CitVo5oKZe+mZSQq5norOrTC
aFgQBQ2DmkrRSERJaEmvcl2vC9f4NZjetw5NaW1rDCoctw+34Mx+x8ZoHazc4ukvBko44HHoevQd
YcWjQxE/6VzCL+sfhzT+HtvqFgkHasPwbumYGyj3yvbW3jS/g4pLLCLoyRoGMMuhOlBOjqmdG7wL
WOEAVpWMEzm4NVOwFpISeOjzGEkbEUSyH1fNF+do37CKwO8rs9lEKJ2a4nTl5Rj6WPBOacBdMbXi
lGfQu4RYTTahw7iljwCaEvR8UDAKjo7km8dIEb0b26W19DME4IZC1xUHm1K/dU34c9WWNhjweH6A
MkkfLtXocWHphyYWXHOtK0YwXJ/tL9jQWOw9hztwSJgDuttjIqJ9FOO3bMa6vecCl8lAiI4bOY3c
AaQoObNKireKLoS1jqtqPaVflII/Glb8jWpbrMMGrHM34DaIXeW7GjnFgUKqjTd9Oh7v4kDlDQy4
oAUR/FJnmxrHQ0DsMLKBbNdlcDKt8sJchfaJsTsIt5drGaSQQo0XI9K3Zum+NW7M17b8shAw+9ST
zOGJngbWvnbsN2eeH8sKachpasM3p4hsJZuiChxvbdUVBcJe9NDBvQD9Ca8y2NhNLldRab3itKoJ
NBOYrKAr1l17ARYEkm4yXl1CJjxheFBcMfrTdIvxV69iaXFCiJdaTw8+Q2N8CZrnt7W+xEfc+Wwm
LbEdrsNtP56lPeBUNsJhCacA2x3RFUwDWWRKtIvV5ru6D/LjvFfKZUqQYjzQxWdXd5uqVywa8y9l
G0DLPA58qonlbhqXRgim+1BSHXfd1dOvKkCihz/2Wk7EbpRpXoYUYa+WfMxG6pVXw7IWoBGsooiV
dOw54hGkpBWcw/MqmfRLWSXvhpFjokJcO7fxe9b1zZ6mcQPoggOwVK8eouav8u4lkFnlJ9iq5DiO
5UkE+iPNMByUiXxupOn+EZrJ7NXiWQJWujGoCgLrzFcEiImJPRxndWMl+sY1n+QwnkfEmqeZybqY
QxDqUJt2bXJtKyhNDmqEbj2YRCzXmQbYheVppanqxeyCEwPvXUcbloLd53smwrjVGHItErjeo0nz
knarUo8DRSbgVNe043BSgeGoPfRMIqkXvagRP0bV9t+8o5Q/1g3D2xSen0XdKgPkASouVYT6GJ/y
QX1UInuuGwutDdbhzCg00r6wM6AvxNOvJYqsCelPdn+mfW85v9enEXJ8a2IZ7mLvac46zKf50vk3
dh9QEq55UQc7TRT6KbvSC0O2lenTIdOhC2G5+liuV+Aj3QcN5hmDFecqhhJ+/xyCTcxdLAVJ/RZm
8uSUzKy8mENQERQ0r5sUViyMozp9h7ViUOI51CiedKurBX6rcfcaBg4QyKW/IldFj3pbHCuHqWnh
+F4wvPWpc7PKn6wuCK+ZRMrNsL/IDqoUlwrDNLBMNmi6VeawJGLHLCFZdVariM0xj+UwXMy0NgTO
Qt6/KxWY2ygqfsWFHuzCtgp8nYO3KppXTxEXSNuaAfCIYYRrmIknxWBCXMMFbYdv4KmHzoDYSVz3
T0n7M5E3FQJ9WSxOCq3OAJLDmMywwz26RehPrsbT1z/UblmcQwsfmOl0txgTNfWpqKxzgl7UXUDq
2Vzif7ouwwEZW0/B0tViR/HZrRYjcMTknDtGljYWeZ0KzyIS28vCUd3R4L1GfgkQdsn5mAQHwqgN
l0bX4WS101nB7TuUprXJ9Tnc8v1A8oyZ3PY0enb0obXOaZS66yNM8e6m1lOCauRnpIaRQajrdXjn
8rBcNXHd7poUi7Aq5cL9lBy6gumxlNNJhPoD52yay51sQx/2xfC0t4zbZW8adBSYwJqj5jDObnRp
Qs7xUa+QA/UfDkstH2YZrDH1QJ/A4W73GuQCT9vVmf5pztXvIaBcONCmaDVpwd4eKJAQLXKxEW1H
Gb8wWXcvTHd/jUxzNl4Q2HQkxFTjhvXzhJrRY3BUOukPihcslFFgQ4HqDiMHpIepsCAg1cNz0nLD
kI1uPoWZMp+WDhCrSy5RRXqRPNPv2VHewbnV3qSdOBo+esPA9c3945htc8qwDyYzTnE+a1hJcLpV
ToW4PTACUoy68UD2DekJ3JfuLpsjde71F7obk7sd1eaFyrVbXMuSDAlxNZIOx55SKc/D2O0kiQ0v
bcB7nml+JcPqZJkj2yBUZj2mSy+TC/y8VUeevhWUZXcrw6VClmBEIMiytXf2zrdAGr+nnnsj3/FD
LEHA13jiuHF+KDtVzHUnZh4FTn/abVu+t1z48yx7womcAKiyPmdBuwAAbP23M/s1h8Wl4v0SanW0
/vsEJqO4j3n4KAZsB4V7dgz8MynV2tv8VM0jshdYxI1B/KMox3ivIB1RGtdVx0HPqVzPTB8uLxh/
ztS+wrKySpuBmDkrpTlM8MXifAcLj6PoXo6jcx+draXJ7xSZ+I44rwt010ezgIfepwwkhE3LAwb/
eZmL9K3z4DUcoPI6F+uyLzGGD/xyDju/g+ZySsLysVX5EcMSFWcA0aTkvIDm3uzK4Qidc2NozS60
mWmX9MXvHWcXJmiRSflaAgE9NAnuJGMKpm1ndSEKLO0f9JGeuKJFqxzZEcc1Ln1z1s9FK6gj6nq1
ze0OLDial8gdAu1W/57q6bXIJr4v+leY63/qJS7ckh+9WNxht6RMzHXshpAVC8LCWtkRvyBjGbun
crAvYz3JC5mde+MNFHW1WyLCN6Rth6l+6DO2gWQd3iQ9VMgfzcmrGUq4fBE5NoAHp19GrHW39oeC
LRxVH+95H5yGfm9DUdtAzmC0lNg4ZRzjyUo4iTeL7X/GfzmK5gv+RnRk+b11Zabt4DWCeWmxlFv4
/DtStp5RpG81rieMR3OpqmOQs9aF43xIk990KlFSC8QEy3JhMNSaf/WA+bmG99XWVZzfhlKnJzXf
QrfwLmkQQTUQ1i/DHeW1qfBCtWjejzVDv3UDImsjtHlcg6Z38QM77DQy5ZPR8QIVY3J20+ZNNhk1
1DkBlbYo9WfOsEOD95Kq1KDGseMxYcP2Rp1QVgbBm13hrmywAU68x9idFbC0cwWU69aMbYhvZPTV
OJ2HBpNRWhT1uSV6pXDDtmnNsV+bfgxrSP0pjIg9QmtfafJtCksaS8d+3vas2jQRYsT5dpR6s5hi
n/RoMZ8hH3Nfc40Xa/Z27IBq3csyYBsLnH06U7DTzH4+i0PTMBaYzP7RMmr7PFiskgByXhV+jr3n
BBvg3Jgm9CWdjg2FK5QrHgru3mE3pOvK8cpDxcEPQ7ekMr55c5TkuFmWLzRfYoiquQ2DpN3Vafsm
jaVJPjDKvfC0ccsRqOXKO7jnrOcKnHGg2LU4sBi1mtuA6BfM3PDCiYScQhq9mVIvD46dvCITE0pw
rDPZri2efOcaMI6kOMIPyMAcY53crs1jsGFQekuHXUhGtrIqWH1G8MAcLN8j4P1uE+tBzy0P1OrN
UJGzxnPenQMaYnK4MKeymjAY6yjTwJ3J7+WIP9oyG3fWOBjeo8UVyFrBKHsI3nO6urjX0nigu9Pe
dGl+7TLdOMreOkSiqIC+JHxUNagkzWDlFxPsO/3Q6fBDS1D/u8hq+G4U6kpxrLcWbsZIntWqGLT8
GJXQvxvNxh08gckdJB+XDAnQWtI4Ur/H+a4enzTAswY+YdQuJgbmIDZ/j/ItXpTSEONmxuFBy1//
kCjrmbihs02pDtHT9j2S5alqoRqNTApi1/xxM9YjjMt/WLRXHanPys3ESs0wmB3ekCRvN+rJ9uIL
bQu/g7z67C3zTAqC25NHbH+iC0mvw/eG9p0OT+iqlPq7SahwG/Kj1vBNJdSallczvZRNdClJcudB
TTGcBrHX5AwWR+3I+KcQm8xRJWqjtw1iZFfYPrQgIKvLbnwuTOwL7hwOqyiOr1TyUh0SwJybBaN5
ve9ulA72i8wfTdiFzbj5ZqrAsg0DYlPbmbGfpnK5BtjLxJUSXa8ghT3H6Rmx46F2PqVb0NbpGR+j
KbsjRwFGL7DePBs7JNnBU4ko7utjuIHQhzRy9sL4iBn41BdOsM3N3lfNfYSscyoYLvbxYECGM9eh
nCfWx+RQdrG5LWvrmoVSQABChiDCB/z61WxYY7OIUrIyfw7oia6rzIISi2cAWwJqpMKqoc0TZNSB
LEFGKFtrfk0zxFjT8e0C6Ci063Pfg081nEMaiG5rJ5TbSgYRYz5EwA8Pg5Y2Gy+Cm2s09TaeoTcY
I/N0L0muZas/ScE1ugMubQlOYcnIM5VKPqHujz4GB8TxDlbnX2IwyvHkVb7utoRwAhtPHTJDy+9p
xxg5+5pczIwwZDWsHYVqcLIEpES66dzCgrDDoH4uKu2k48/aIHTtCe20UCesAW212bAd4LdpM5in
jdy2TnVjQ82xntBpiFRNjiPmA7JK2ufCCwZLRFuLAFc8jIhWO0HC/qVwmOtqbXJw65YhvhqPFo/3
qHCFT3H4JR1F5A07nZMMe+OrG90fbW5fKRop4F3PBQxccNiTM7JjajmzRgPPklv6WGAUYECmuhkU
gUHvGOO0M/MLjE85+kFqb/vMnTZt3T4HasmZLBfzKrS/sLSmGzHoNJqxeG5dWJu4p1LcuKghmFQV
vnvBYdmzR5rZiLi39WB/aDOJloCInBFrlC53c7r1ir5etcyQZYqK0rjkw0RBjwjlMOmY/qZFuLl7
1MVv4ty7Se2j6fP5MbLRrgs90w6cuCqyvhs1sOYCHDUfAYFgbhyI21BBW7qN3LclQf5wBhywtANW
lU3X0WQRyIhrYK5EGvLoquPfWCuY4JuykR+ul/Hqwm4XhYiMZI0wEIhUAB2lOyi1bZwh7CSz4WEP
TrwOy4cQV12OmCLSH90epj3Ir+gYL9b0jgbzAp7cTG7iFus8nBz4ppkJS1fRySTVSdMe6STdcYQD
+0K5zhyiphk9TAGcS84+or1Za9LkvccPUnlueRknWNyNK44jAS+f+e64Heq8wvNR0NvYanccnzrZ
W6QdU3pvU9B0lFqNdzwLPy4mHqqxxwsfkb6NvIh9aSTblT4gUn7PUflScPpb20TNNsE4glDLsAW7
JEZM+7W2ZLFJnbDZZbgyqgzNopvrp9H9VJy+H/+/f+D/yj8gHBCEQFz+c07B5ecrzX4KZk2h9kpJ
jcrzn/qf/QT//pf8Lz+B9Q9L9wzDMxyAjZYlsQb8Tz+B0P+B29PDT+AS1OWagtL/734C6x82yEfJ
f7INx4Mh9L/9BNAfhVhwQoQxwOOahvv/QiyQ/+Im4MlzbM8FWaA7rv1/sgMzBggy0yMK/nS3IkBl
fWV1tDO7zncoXHdpk1ohM7WrBAW5KDnWzd0Pl2TfGmAEDCRwEiY3eKaTCxkemmlCzD7645KwlRWT
bzXZT/NE7nHkm7OeZkxcrZiYNibZn+gGVBvrafGlDeOvPJpePTPwGSWPrP0ONDusvRpERa95Wtpv
m+9ChMDX9ekPw2HI9uJZjrnEXmsxYo3apYBo8IksvJGBAVVHKm+FWHRMAuST5XX8h4/99q9AywXk
8E82DEe3MWIYuqUbEB8WM8h/tGH0I2pMxOq4Hicy+Nks3wYT8U0AeA0lGsR//dP+FZ/JjxOuIbCn
2a6Bw+Sff9xsaPrcl7hZ0yWjMwdiXped/EKgPI1MwJCO+TczpVzLBVJD5fhvfv6/oBQXipVpOboh
+ccTy3//+n2Pi3CBff4PkFK20w/4Q7Mgvmt6cR89/Znn9JbhecGzV78bGjhP2qj0FSjN7sdrCFcm
dvKT16z3Rnwd6SiEcvzwX/9iJojSf/kk4G+BF1mYG5Zh2+KffzXR1VarWQLIk12PB6PK7kxEUQno
PwtTJBOM7h8U9u36pSINVOKzOaFCZEt9WrgUqVUuVKpMTTWNlGJtml9aZjpbw9FJtbxORvoZ0smm
mgiJI4+QTszW3Svbmbdc4aiHWOrcIm5iezbFfjUkxh/FBLqCqJqaJMf67j2UnBUqwV22OXT4pgsz
emzNQ0e5CDfoDn0BuvI+FgejR+eKuXYP1M6VnCyHDPiv5c+piDf8JtWmoaguzTlc9aH9NuMD2mhF
Q12hRlN2R+YROfzFac01gYxFDSLnY9A6UKsX5m0QsvtO20/j4qePUI5T+vMo0hs9Ru5D/55BBOgp
2qN6+tpRvFfwJsTVvpfpaR71q6Seb1p6+uTS2NdT3WfQvBUT3Q7hFGgZMWcjsF8sLJjCbXkQO28p
y6FWU3GRLg2O7C0lgbYCwLrUD0pz+pM103pe+gSbcnplCLftl6ZBjcpBi369VUkJoVsnNHxTS2gs
/YQzfHXqCknDbS2rev/7F7lLoWGimPG3dBwGlB12MdHdKQgfQ2aWdcplRjPCD0O030ntvRBk8W0P
qNJEhaIixa7ZFNNTrSioWGRbP89tz3im+EpbqlVNl4k5n46sDxplgzVjSyIvQKt54TUljg5ljqFG
2wyiKbwqmsQY0HIwBbtOixPF9mhYXUXgNQEUmkz1EXo7gyaKI2sKJMXSJNkPxyouT2EZfBuyY1bQ
+15TvLpp7BcuhHN840ibq668M5liiEdhJS41X80xVMhsp1PiVyQfNfWW2TVZui5H7hKZUf8sfaQ4
Ty9Wgl1WKl2sxoR6P3JOFt4blQAQy5cuTWNp1Qyo1wxmYAKZcw6l8xQOJJyXXw/Ahm9q9iMQio6a
TlLNmyjqfQ5/KZBO7EncY3nQOOnVlHzmS9unFdZX7PR3CgCKPU6qr6XS2+LMmavhAUForygOLVGT
16KMqAbzfEG1KNVypwQjPgCsDYzJ0He86kYbs73lyLslALRNqCkdXXovUigfZB4ymg0oM43RHvQr
o/fnqpI/qEoPAaZ85VKWHQeX3CYiP5pvEQWpGYsQ2+tzTXEq34ZDSZFqSUdC1jcYlbDYBHSilgtX
QfbGW7O0sE7pez4YWyo3B5AM0rxFOHzWSuJdNsqzTLKjML/D5g7Y5Kur+ydJ3WtJ7St/+yLDdiA2
BoNhPVhzKmLHkFOnpJue6lhXOLhp5MGhUnZkcMAXlueLp6OmdLbn+rs8mGJsPqOZBg/KaSNKahsP
m0T2gHhIGe9upMi2ptAWVuwre/ze4/UQhIEbSs0OxR2pZTHuz19TxHsPupxHUW7yIyjN9SjPzQYe
+rS+cMhY8804t0vLLrrkC3eK5xozkUulVxtHcEe8/VNX742e0X4RrAW1vR71vSY1vh51vlSU+YJ6
X7rBjwHXphVAZDfXmDzF36JCHJXGg6AeeGwocECdyagNrqkPblz73DvDuogpv82CSxn+Suh0zG11
Ihd310dEbeLvVph8sjYemWgdZsqKCRA8JZQX42U4EUK7hJQaLyEm1PHuKaXuOFh6j82/DcigGWhA
2RdUI5PMuAqqkhMqk/NI7Cu3PMf2KZirpefrtz2q11xjtp/x/GjlMXDkUaeIWfTUemb2Pe4xwmTZ
M0G+S0Jx89InP1LkvLx4LKD4zXuf9oxd2qq9gyUrBPUw9ObRIuK2NLRXuiDnSgO4IPqgAzejQNqM
KJJO9L3dVwdJwbTTWiemWm+S4mmPAuqq5s0kXn+nXpvaz/rS2y8EFzcmTv+/P49Pb3mkxs54o7Rx
pyi6NtzYxrUTbjpe94KwcYf4Sucv20oixEp92xE0fqDjr0Peo1tX2mNDrzaBzM+Rnm3ZFa89SY6C
+l0HmE9NH7eklzuK6BlGw6L9D4yLdazp726K2E/mW8QM0g0U9JKYkSDVumwx9mRvJqc+pIbnZ8ZG
lQ+JwSCTpnBAsIRRaUqjQXz5S2iA3eYhhkn72SJKstAiObeh66ZQksitdjRCY7wO+cDs+mAI6pw9
dWqs+GqzmjTFsIvIe2Mb3y+N9WP2GcE6bglcjJwSJfsU8Ce/phud08jfxVUu9nQoylqfPou89wvC
3QIc0vL9C5LmYutkNs2SRRzwihp2bcxYZniyeCWdzudbs+7C8w9SF0QPxEaJqZRfNqjZz/mjDCDm
klQ4/e8AFo6Sv7mgMXEJWk99R8KKDuHEvRhy6RnmOs9alqDKgJyYaZlXxN06GkgJuW1aWuhj2ujd
u8XPYFC/DpkeWTTWM/mDDkF3GO7REEUvfgSp01KVGmhnnISbQXi+bvbvbiRPrjG+eLoBVUBfcXfZ
lLSo8Nzelm/T8ospKNadTjKiD9ZR1W3dUFsRUX5IiTSTHzvrXAS4eV5D8p0DOEHST/nQ+fZg/rJ1
+xYk6phH5o8HzzpHFGB9xdxfH+MajPLgYoYXRFqdHQg+RqmAolVxQOo4Cl3HEDM8LnDCRGOkRLAo
t7AOT9euHB6WxvrOee9mMoO2uhEwevJixv2OvieFvWX+QTvgkbGaLd8qlzPvUx9OWyfKjiUDkUHO
v9NCHptk3NgMX9lENtzrt0tB+/LutiEdqFTbYWPaE/3TeVuHGMsUdKLQ4nw0ZBeF9X/+pKUeiVSd
WitaCZpllhWuHrndiNW0wMb02eMI0K2TEic1j2VYSfhEiIm9tXIipE2+SUwJ6eTsfUCna1fKbdWx
y3pUai9fFz5UmKFY9fhwhX0YEhq1QS6spk81pF8uCEXGlen6czlQ2myB8CcuUy/2OW+hjUDLGfRk
ufikmewv2yQng4uhCOLF1mebwu84Wd1D3wVwjyM/W57ykibRFGNia5M34YHjEShLmu2C7rH5e5UQ
jyH1TQCCGmKWdudrA2XtrK4cvs8iZCyKG9GyxpdlNSga68hxeYepl68nPBqDlBRnqnmU9zmMr6Sm
zk7qHRJabJbvYj3Ie5Lw+nrFgaFX9zn1cNRywHJ5HaPne3HvzxyatdDcF6K4kLu8xU7/pJLxcWBb
sVvGkawWVUkccVL8uWITE0SZiGdNNlnIAG1XkRsPKALDeBgh6LIYW9Ef/C1AK35SRke0vpDK47WH
xrpxmLY3SLsktcM83Q4DszgucNVvQim7AO15WQu6gbInRBxU4WmJsTaK47y7q4zeT6sBiw/dx59w
VcgHMX8ctl4Mdp8fH/wax7fCYtukOCbvMgZEA7Xh7Cwlp0QU6dSNr8trGOoOTAY+TdYzXeNh4oe7
Zew38bADpLmXTfcki/ShNCjuKVp2NeJszMUimEFTeQt5DlHG78vm1KapTxv6ataKm+zsZ1GSi9Ot
Yw9aLnN12qY5UddsQnwWIhxfln/60jotyyjRJ2LvDg3OwbrkROhRlLYcKmzYmTngLx1dww1JmHa8
U3zU5AOW3bpCCV7WcDvBaNvzaqhBDoS9STnzxUDDKvtJFe1qku92gjeP77cVOmf0ym1XuDspbEq5
S6qm1L7zyqNKnPPSZzAg3SCDIVYdk7bdjf3Hst5K4+zgtlw2AVI3BG54+EmJ4ZtewoTwyMGrL7t7
QUcNkAIdN3LIiLFxPZ92nYuLtJ0H62ooj8vGKLXOh+y/6RW18Hp9cczoOhn8lJFzmOT7xqlgasy3
BjwPBvLm0ANr0aR9hEDEjor/xcC4ZwOkE3wX3Z3Nw2K47g0TNaGw/KoFqMkIV/HKGHgfTOhyhfvc
0RYRYw0wmDYPQuOV8xSkxrXCTdTqO2/CwzQ7N3p7TnQ07Zp8fHQ1/pexuTS5c7at5fzNWQul3Qlp
hZ3zD72Xpyka/MB5hzm2aUp5Wk4xMXIYLopsFy4G1rp76Gy5MeRSY87yFQr2EMkPwliN52LdO8/0
cu5tL7tH9OwVhCbcNClWjcWLxYbJojbutFp+2JQpDBRMb8ZW+pEM3v6Sa20dtsnwmFviUe/NC5CL
Cxdg4EsVkwlPXasgwNCS9N1HmhBLeAGouEpmzoXS/kx01J0sDhdwCCcLY1G2S35gWJdvzqBqv7Wt
jPLf7IOAJvAERJzNwrlae/As+Pr7IF24h9pUHxCLvHgtt2Wi6CfdLo/UPkywGVkEIR5VtlEfhTv+
AZXylGnFysnTMwDTi7LZVKg8eh6iUGAGTSmHmPpNlrUnCTr0nEV4y+eIXSOBr+Lm9s7Qui9qhgrY
OPiTjQTzbULoq7CeNIuEoJi6g6l0rNMJtOKY8qKzsdi9zGV863jtHvjRJwxgmkZxWmGDjHFyKIqW
tIREitNeEy30dvFYd6v8eRjzSzaD9TScz8h27FVg6kB3w3fCug9hCRtJpKsK/j7ndYE91snUjQTa
b/D/D7hQqWUYX6IEHw5Y59hSr83MB7NgCJoWhSN4qQ3ueka4hDJK3hfFD5Z4T3ommDQ0BZAnWUa8
YLEwcLea2aU5E9nSa/zG1F7nnjUdaA+AGu1DB0Qw82QtMURXsXnMG26g6LG5PS8VAp7fxzenidxz
t6BvpJnc+3psDjm3/03vUO2sqtHde2m46XuV+pkOjWaiyhZz7UCIekivuQDrU2LY6hcOZEH/Mm7K
GKEHI92Mg9h662KaLcowybcTptKUfAu1v+W8t4jAVsYY7NuaFHhvZ8MSmcET2XA5x7XVIVGgejLj
8jbOYjnt3fCFfkVszgMXZhCIghrHENW3y329GwgdEQslSoaBtjHOVJCuiXdQyqmXxzDhcMplS7fq
d3wAW9tlJ+Ewqxzki4hd2oiqaxc52FnjK03S9zqwtnUgzxBdzoMoT9kI8klP2AY4rPSRuoVLU/r0
yW8MOj38NWviwrJeIBhsA1rLNp6RfwSh96hP+obrMR1c9BDSlM0vRXxl1Vaw1pkfQEPbAs/ZdmZ9
UdXwCAJvF9JWI/Wu3/Sl+xNmbHxVae5SaXHWbqrrNAIvWQz3TWlfw9HbF1Wg+dKLfqq8OrtRFnNw
6XfLHjZG38J88rr0PveRv+zsjG8vjZpomLbv7mgf+hj751djoooEfIhweeHUZ1fH0611DHCe+t+p
3dQktIxbtwRwrEqnnzaln+w69pPH9xe0CAf7HiKse00SwHxxGOOCkmfGewCtkwB+R3ClJB3PQeWi
F2cUdWI4vBRju7g43guTS2LBzVZFk9opWcDEsthE+4vuFum1mytfDs5j2+E+HVIzPep1vRPtfK21
Wsc6jJjOmQlDHL7+vBydDSJzRPvY1qyzZG3T2oGTJ/eeEs4AU0pcFgcQk5s4fK5a724uMFzVemLn
Mqeou9mv5vA+xZOkBTY/lQZNrkLiepmurtXvgqCZ8B6F1cHT4hRvh3xzc4ZBcQtBz3E58latPi4g
rYvtQhGqvQFyGDeBNhlImS0lFg6zpZBWEhlP0RopOtWIAuMgeqMwNiMdER3mFa1Be/IrP9iwLn3P
ukCh03ME4ZKzBgnxlEm+kuGpX9ICrfVRzqgAzRy8GlSZCFs/NwZ1PhVZcBMGq9viD+W0ogmXLlBW
1zVhvBNvAu5xwdm4Cb33qCw/7Kmr1y41yQyvvxjiatsmqNhQuTMLB/QRZGSXuo3R2mm2U26hNJKN
0wo6VVK8xZ4bkkLpgo/Ktr9MsGOroFYFdULYVFnpOIc3uqg4lMq12XI+GKsUGwWmC4bAeog/oq2v
bV6cozovN1PqfZs5zg6+yUkN2jHNWGTnvoKsmz7PevJvlJ3XkuXIlWV/ZX4AbHcH4ADMxvrhahE3
tMwXWEhorfH1s5BkT1eRHLLnodIsqzIq74VwP37O3ms/ADrjONPD8YrfSkk7VFh3jgVMxMkp5ZMJ
3xcpvkj2G2YdpAFhw+vVewaxYtPYCG5sdObrKiZpARXJzqmX922IOYwOZbkzG+MOHT2p7Q1utpq4
kNbUV/n82c/MhSm2kn3ThQc/jX4slIogzh7Btvw08NFwRMc/OgZHYjP3xa75Y5gIlYzxa6YBtxog
fs4OMDDsTKQZp88gY1dmu8ge/Y5eHdQL+15UiGZbDUoAsCfZ5ohzO8Pe+IQMELhXk7/gprQM647D
4qIisWKoaMX4PLOGqiAE6e/uDT4cUN8g3XR5d0h8AiJ9Y96lbnwK5vCJLOhgQ6jD2omTSwqgeUMQ
JO1ys1KbrMZuZTXtUzVZ5bZKaLFjfLD2lktjHbwjQ/Cp4LzG0uFG0XrMv+Ngfkkt1FRTrz7i89w0
bwr1BwPq4QsZ/Jrw0bfYi06hx/g/N42L2WKdyPPpqsuTbyYdb1W+tVMy3m3XulgTMRXiO7OCqwjx
SFfOR8gHMVbR5laVFRFD6XQEvnkdQZ3Ip/yImezU9sSXRuONGJF/gcN2ihHdLlzGRbvAMU4VqC0k
YATftmigo+ppfOVdGXH1UPuAlnQts03GIRjTiyVo7KxTO3QPuYoOrkgPXtUxbw+WVKn21IWiR9mT
hwfG5Hc1cJvIMPXONcTz5CQ+qOd2WT4h54le7VSjkFJQ/WmvOVbjsPamejeidyy1/WUWNfjN3HkR
VH3zpG7aDjnEqMBi1EyZREF4R+FHFp+23ZDw4K1FaT3XvvE0Jv1xygj7KpnvSZE8+6mVwPj2wUja
3DJjxnXqph9RzZgCjM2x6seXVmSKuiz8MiePqFrPPxY9ijvPVI+zXTzbWfCjWjdf101PnmwwHnwj
uTGqlrN1Hp2SXj1EcYp/Fw4oVFTcHM1rPCPyoLrivANxrxm/OttnZSKdhGCMgx/bT0RqqszBlpTw
yo2jaKkCeNsCZPnaIduI3m0E9h+Or9Ph8wNbtjZ8KQ9uWryYeOCaNn2bo/LOyMhy6yzAjLnjPKd3
eioeBmt+TKFMIHjQD5NPprCJItFGHoOJgLUtUN4tZtgfU4JAyGS9yVPEa1irPkaSQtFALqEINtFn
/vwkeMgAyUpyL4DiaVw6dCyrj1zNO5Z3PnqX5SvTix6bZVWN5inceMgsBFdiW0aZ3kofu4eNVnat
1fgcNOxrsa6eklS+T3D+VGV/pGn+HtrDGWIMB7juWwvjfqkroFQ9SIFiaFD2yVH5ddBVL0q0hCJ1
oBZDDWE4j5aoDbR/Zo+3K3DFiisd7HPtP3etqK8G9LobDA0FKlToC1YGmiHHPlSPlTpII9rlTkIb
GrkLYsicp53nBH67tYSFBGBE3Ag0lJc8IkjbxYn5gyLbuBTcfUS+I0Q1YkgJTssyZOraO/VBvs1j
J3ww+skh+ZLNUTkGwiVzfDOCWuykQzhUDI0wdBzjNR9AOoXA/wbVM3NDwXqjHX8/M4y7Gjo4jLN8
dxteXuBw04G5+8zpbooe5pHVnwUT9qgVkqA6HObO6a5DO3guh+jV1mV069oyPs2G8NjiQAeB5SFW
KxOoXXjzQK2p3dQxgYJKn56G6hEk14ePJO0wRMBXxvrKGuWHiAuqnaLbMllHHdJzJlj8HGqqtqkT
Q/OrCMYZ3buuV+fQlFdGX1+pJV+n9y+h1ZNOnWyaedp3/nyLXfKrNXwGwQYHYDaDH2F44bqPkJVw
lYejY7tqhTyQjzBMGS1KbirmmwjeDUt4KXpxmdwbeGw0TXGlUauHxVuffctQmod6Tn6mbHiUivFX
bOtj5GabMVTU/uMnnLsbxgqPKOM+IsJ7vP7NMYjsdcOt8vr3zqdcb2f/2onIl65UdPpksFetEUHE
iwEEm0aCFA+KQYJmKX2ynBkE0rGphwuhcSOl93zvBkygSL/JomiXwRFZtZBvV1GLimnM+49Mq11p
Vu/CxOMydND++vrMfdnXrNCjkT/yOmL3KK/9qPwOFamyNHCg8kSW2EH7WcswnI8UAz40GAY1NB2v
ln9csx7QLecevMX0GLr4F6T73Jvp0/JPPn8XZOv2bXwXNumzjLN3yvqXFvTVBCA93BPE4Bzc1kZd
jNL+zLKDWqK1CGvXLcgmUDdqcbynTvsQzQTQSsa0RZncI+vlUEhSrwxmazWh3kqSfKnh5LVRlwO9
mPqql2/oj4O1V9kPrPrvlFAwSXHNtva5MuWXmrNvv7LfotpYkGvXVbeY0nFPsT2k9yXi9hl47Ty7
70Xj/oQO0uEiecgfylC72xIZ45C4x543sECysWrJV9k4MRSGiWYqN4SY+ah9KXqUkTSs2GU48cJO
5fZ28weQCnOLUs47x4JERYVdypn6G3tMaC6jy1+5UfpT+eZVqYtffjqbSOrw4kBMbnL9hHs84mgL
G0eYMEcDLS/Iienk0tP5/bSQJXmTeeLMtXjDdM9m5M6HMb24s662k8TRF5IWvUktfNO16WJcEUyX
mlfTw6BuhZZxjV1QgZ1Jm6vJWyt2argH2UuOgYJ9Kj0T1xlfCOVJxwJ+Uad4xiIktGPX7aM6Qova
OYvkbMm6btUqnYm4xhEAH9ezge4awa1MIkYBFWFKBU76jWsBAZDtsbcgAtrkQCcI+FR6mYzgdVyG
cB3ZQwyD1Dyh6xsOfZDtYmBtdVy8IBRoV6E1vKAkB5UjscQgbqm2IclImyA5Bn6xZ47K4LzE/1lm
fINE74eITfCQdwRz5YBxvNTqmWI44bEtKvMIzb44+i5VYdmmSJuTiiNvnV6P0ZBtc2zAZ6uU6aqC
5l+XNX1uehkrbfmXsWQsxGiRdoqJ4UNAMU+Jr/K4hxjwvDtp9fjHRPqrLnnFGj29OL64NB1QCc+6
kzX7buoyVnXh7dBJlHc5zBEZ5rdm7Qt4OvAtmxAB60wqBcax1yinUxUTgWJULhmEbKL11BxKiabe
1VSrwXxheA6WgCET5ibypeIKMHZDocSUequ4mHyL+3Eax03USYwVprGVOTRJpzpgY8F+bBrUJuQm
pWZ15cjgMqCrxRFgzL8rP1xMzMR8eFeTgMvBY+oTcSrmgeg099XVDiBdG0zRrAUvimxXdl1QTFOh
7pNIAJygaZ7Tb7fh7HfCQMTnvYU1R/cEoYdVQmiZyjuRDeY6JUwwbGlmqSq7mqf+uSuBDTUG1BBr
7G88P6pWZBVPsADtzxbVX4VZHahz80EuAWbUCNKZUR7NhhRYiSsuYMFyclgOqq+uCcH01jCEaXit
E6+5J8KJJJCxuR9c2m2ijN6KINjGAS3hsmzZ+XSxpVUD5brqXqJiopmaG5D5wVUmTvFc+MM2tauX
njUFkBgEv8x2WZaK4s4HIbfihIh/Ic3e5u61skGAzFQ15rIpz1SWQaaTdYa3NIxJh4LZj7HZYE8T
A5shxlyAFYN1hmwrC45SOgPOglqOdw1wi/SyLRbGNQZvn3x591Mv11sUjAwzg5aWgXvLKY2HKTUx
VMcQQ8OHRvNMMM1fJYhbdnHPzhQApVoeQbsfppUqeUuMMtqEHucQbz504Zytl6q04QwNVwXVjurJ
H0HqssIdvFcx/MXCMyo6iuDoOTF6FYrap6TN6A6Hnlx3nSJTUopX+rQ+GVsdp5bSoK0oxgvtP5qA
Tvn++94mI8fvJJDPmQJZjJT9Z1TWjWMYT7PoaDc3MZU4G0Vgi63fY8wJvG/WlfeybOh+PcvpUwfu
uIoGQJaJhk6ZO4+lr/xNKcgBNqd6L/ijSPFgfIQcU1axYlLcjoO1igujPlSZODv2WB3SiPcSnuRP
G3ftluBcrJaSpPqw9N7tvCCrptrqwcdDoHGPBrI+1Ojbiyzfy2W+bcST3CB4He6dOTkCzWwwJFW/
PM7tU10dvDp7KKPyw2vCX2b5rUvBExufJGpXWpRnd+L8YY1uwVAGlE1WRtvaiG5xub+iOHggHRUv
aN6ciFGJ2G815nK9sUPGHCo0jjib2Vci5FTk6L3Neff4+8EE9BzmboHFgWJmuZ1dPDy3fsla690p
Pc2rpnY/rCZ4tFGqrMoYCUENINWkRW859T1Oxb03zxcvIwepsb8KybG3LwfEBQkGXmDruSefcw/3
pBl9RqV7Hn2DgJI4eaddxpstEVVOpb4YUXaa8lLvhhnz6aLr8CsZruNgjI9BQWRZ4jzaiaYQa5vP
tKDyXlZDJ0/eZ9gHv98vYkp+oUN/NgwE2lYvGLGhOFq+Q857GPetWGFPfis7QkjB2hz7zn6dKxq4
hsWcJpVPeRGfK4lGPcdsZ3B6WCkETXJcDu+p28DuicS2L+gZ5ZiehFH8Kr3gUve62JuxO+08Z/pu
YpMTVD9991N5KAaPrpue6NF7dYD5iY4ci0VgoD4flvKd7GTKOXmaPW6ekww/EY3TTe1ECLhIWBHv
eBuuRL/0FbZF59+B6zBXsxfqFeA9bPadv+mWllMm4htdJaw8erzBTnGVe+lnZjZbGEH3TTY/Q1Mw
EuM8OBb0D5siJ+b5wNR6R7jLcbai55mhdOMIOj7NvZndq14BFHD795mU6l1feF/VIHe09PZSMei0
5wHlfek81JxcCJMkiojJoInNVz91s7pYJQGt0XiPnmLdnnNpUsXFxrftZ9dzNXylCncIAPBilGql
9ZKthQ372NXNY3vdK140RbDNNI3vjVPSnwjvZR8+Xgeq/ojG8Us2txm2rfW4spfXQYK9WJEqwB/v
7fCM9Rl0y7LBFjkc2wm0zappmFOBuE0CmykyHaOQrsSabXuXWm2EUCQvVjGyjUTC9OGE9WDXxDyY
3LgZNcJqEgx4e23sqAd2s0i/fr9sWYmMIh97+gf8dyxDTQi2gsuVw0T5vdiD2gSUTTmCnUqR6lOg
b9GL/YAnlQMsrjo8POy3Xg1wwH/GL/wyOenjoiB1+4rmVBR/tBEBaMoobuuwQycnf9UUrpg5WADg
oo4pplWfOiIf5s8SLS5E3YDgSucz0cAlAWjCOfYX7wnIGxPmSJ3+BEFGLBPHJ8dEmZyNJacHxyCa
xQvWJBu950b9NLnNaehZGOZEfWqM1q3rnRI8VpHsPp3STY9UaSScvaUKDI8XRSiZP7LR/uTugZns
5UcQKnqLCuEI8TGQKm7IFtKtCbws3dZzZm0wOI5IXNhKY+X2SLl0vQuLjylr+BLODO0w24sGy3B1
1Uq9hYTIfBrZ4NZAKIvPZqo2xmTmDGUL0rC8+JKV1IikfI2WU20LS1l3Xm78yiziAjpmIClQYU5l
6uVB7SEdcsjHL487bNJbUhrts2M2e7w3FnOgDoT7Yt+UFggHhfAo9L9q0KfXpmnvRBE1jAO7t3FI
Lm6F54fOxZMc5Mvk9fvcI57a6suviJbIIM0X0GG3KTXxcikoWajoQDKEhgPbMETW0Bv9dzNZ0drm
h+ksvumMNo6mcxMIb03/CwmhCD91hoOdNvjsJb9yF+dcC9eSmQWsMpLe4Mes+hxUrgjA/mIzAicd
vyF/yU7ADSCqY6PlyXMfbmy6E0DdOBONhEMRk07dWHIhQ8SpBLGxLPkTFJI++BnaGZZJ0brIaJpD
mlrRrh6LQ2l2b6FMPpwpPnsVhxBdg6F0TLw981zt5gydlOZCMoo4Vf2wLZNmwcwlV7piiqtLWVzr
itCvUPwMGQS6eh5OtkHwBONF2ZbWsRWcElEQk1jBHqq88jBOJv6y7KJAOW0c22Y6Jd1NPqIe8kgT
GQzQRd7ifAt7nolktDZxuRhBsS1t2yiKKWZ9iTmLrvroYrFuQ98GljIFi7wAuqSCvo1w5K9Vdxp6
WwMZ8wqGzKl3CDaiKLlKBus1CYjBsyXrTYu2pfLL6OLVxisS/XbXiVxwqdWrGzF+mpcGmg8AZ5Pp
4Wzb8Ox0CSZ4ZoG7pMiX7KHxKI4sEK1VtAeWCXDNI5reseBZlFF7EHX85GlQyKPJLNsJrgNaNduA
jE57mECC9IWAbrUZe+yAQ4MoIQqZDczAPwaQcPMZz89dBWlkkUCQptsN171HEpDTYJTszWv7qKAl
Fc74RFYZus6ygp+MoWLVGoa1ti1a6YwFLqYbLYeRWE5X06zyC7Wu6vHzOTV1djxUzTZyWAboRUM/
xgAksdqfxRD/MmntPKZj5a0G76YCRLO12uorAbRfSHJGyrlc03uHNx2Urxy9KHL9mcfMy9ezaVkr
xf6tOWeus7h+oieOEHl4ievSQIBm0ENs3W3jToRklOzJdt2fK+V+Kj8/NU7lHEaZnUZLPcelAF4P
mmNjlccI8SSfm5b82GEvHGt1TO8no0rfHI4TzASvWkB9ZBK7qHggAR0lBwQizFpv7dkxMYOZ3+0H
j1NwFFvd1SzD/gqJ2Wa22/YEOFBuTGRDazGifu6gWjCIKb0zcyOOB7pvNgqOzQk0hwlY0IdaNQ4n
tfwyDE69tSzWKLz+4t3LY3GqOUvQwy9vzMCNr6P+ziaeYmMFZB8WswdxgKhADno+GX7VmO1wzrRQ
91CFOqDywamNN8ogzKjGcrpXIqYi9PR5iCDaNXZgINSWIZPrBmd57XvMJW3g0MK5qdms1t78q2M7
uVNBkawx+7sbZjwouSyrXHukWt+ofjxhNMcrSHwdYyKaJ7P3lBmJvp7m2N5JSpKA4MBbY8AUU43e
sGY9io9JmUb3SMAAcOamZJCJCBd+TEUfPwjukFQwspPLhoY9mro8jG+g5F23ZQjlck4XKBOIjbak
ZVAaYmlrkBeWgA/elkVtMgW6nSZqZRW4yOTc6TociTaiilSbERrhGVbf2WgYRoCUWFza1dmtm/iS
ZvumDmxmDf5qnOtyjVEi3qmxMlGEF0u6TnOJtTPujSR6HblSp3myXqzZj/fw1pLTgN6OhkpzyaBC
9nKJDHCmU9Tuw7jszl6KBjEaGh6mkyBuZLGgeJcQGDLoBsvZ07i8hYF/EbqxYcR0sNmM7trxOY4T
kzjSMtsFOJYbMZT3AOldUeQ7Rnm8vAFPKbo5RmukqWz90HupnQznSWy8DcgMHm2/8Y9QmFUjnV9d
/kNAk7WOBxZFl3kE4HJxU/reBI7gaoKs1dYcnCoxPyMpTrcVqraDz5gFqQPCyZm2RVZ0/Q5RCbnh
9JjonO2EoudJVXVgKHElAntfgADasqNaawJUhpqemAyZ71kADjdK2vVVqk5m9ZnkQCPjHJx57NBQ
JmqV6hjHRBGRxPiet1vShHyG7mLaoPsqTgOmPk0+KF6GPa/grohTVjfhnajmUtJN4vo6GR5YCPxr
TlMqJWigsdjR7ZpZlbZrzNEgA2jCMlNWM2yi+KYazCPrGhEwDpWGI/LvFGrjuqUXAJj6arDTgSNB
dK1zDooAk9YGk68Ry/ze6UhzWQ6IhwR1Gan3+Hcm6shQAnZC7pcr61fQz48OdkV6pLmxdSP69w1W
lKNH12huOd62xgKkkfWSfYAx3QK4t9KpR76EP2XbaPSuCobgOGqg06qpRERL42M2+l+/32eZpqTE
90C7qjqWB9uIuE/JnB6yBnqYXetfwuOALTJa6+hnS/KqffgMnGfJlAsVQEJ7F2TUzoPntvt5ijnx
a/QwVUt5ElY20V0tpclUNZ9BCHJ+6AnsYEDnjCYd6MKGFNk2T33NvLrTULOtIkyPZRbvhkVvCsWD
KBtIYpyC0ZUmArmhSFmBZc7xh1iWcE+63WdpDgBYkI8Zy8Ibau9C3CIdu9DfjxqFwOxEnIYn1OFO
JbpNOrEuKCQPKu7QtxZiwei47n6u2DcbL3uvy2jYGlY28FcQUtarPcbdB6gqVObL/mcBOKQlRD+x
0MG2ION9XRJFK0LrmbuBvcQwl7n+SABx1jN0B1btOniWCPdQA6EuXdUcejgImIaYM/UNhxYVPTkN
GiVms7emN721NXVaIHc67X6algmq291zQv+KEW/sSga/SUeKu0UZ6jXXhsjunZg2QZNVfMS2QfmE
2rhHRkZiHp4ChhYOsxqmF0yihqfJRlf7+4grIxgdWn4x+gVmO+oXO1g6KXm+dz2mF0YKImee2i+7
Qoko/QyzlES6FEpCS62GJbxpbwFQfgENyvcGvtjVUA6sjMHenUeoKW1yHOqKcr1zFXvKRBTjJJ5G
LuUmw7OEKJyKWCe/TiOm2nU0Iyn1RlpFBeERVWJcURlGOyz1ejdWLpmHU4X70F/HrVbnLKEPpJwI
7+Qodr+T3bFt23w6olGKwUq3du8DVPGB5vfWLZlsTI00lbHlsh+iPEMc7cOgjNRjHrLXlqlCPjoJ
pnMm2SGTD4h5KEzoxv0SHBHt82Qm5CMVtwCLk3kP0fDCQ1CunLoB7RPYBLUMO3BBn/yVzBKKVB+6
or6N6+KSYWFZey0/H8DC3DPLT+BMMIY1g+56rt0NqbhIPQekTGCe8fWo6lVMwaVlHHgq037rz75x
8ofuklkNRAfPpqBMTaJN06zbCfjN8xyZQIrL9yyEzSgFg1aoMbCWW0haAk5sLxGYpw12ZwQfsFHD
QzOjn8iq1N0RnjcerHJ8BEWRhIzUa5XekMOzhEcbDspmavig5UBhjkZ5icf2lnKKdSNpN2ZVfHU1
6SfORP/QRYpYIThqaIiZ9NzBldwmAQlg+BCZ+9t0aHvkn7aa7+AZg+9NOE1UI3aQ2ke30c6vgvu0
IZF7Vdc1R6cYRxf5SkcqLR20xsbvyGIK7OQbY1e7tiZQYr5N0JBCM3RrLb/EZnhOcqgfkeiMLcKw
dqtqwQspcG2UYUOzKMeWxHKHetnLV0IX5i6eGc4R3D1vrBkJF7dua47OCVZRejMW8W1ldu9jkYzX
nRzHfWsyPjMb8Q5qFLVikJy4nBt3Hg7NmJ9KnwZKnnXQE8yCSZJI3zH/1xS4PZzlr5SMPpCkZbln
KkJHC69+qLszLagBehYSstJZFNLmB01g7FEhczfYNjgd1FDvEz8wr2B+Pud1uKndvMREFgebAm9T
28XPcaDUTguECa3n92v0FM+2y88TQEdbHCaoyaYPIRO4EAxjjB7Ow9S4JPngIYYjs7EbTrw05h6S
gR6o77xN2ejvuP1q7dPlqwkK38olPwmvLw28+FybtTxWTMfyJEE97AHm5BO+BS1cCKz9SGSY7sF1
PhFqqY+ZA2SUhY0ys7sBd/v825n6H/8kHf6zKKc6gmn217D4//vb/9x/F9fv2Xfzv5ef+u9//eff
8kN/+59u3tv3P/1m+9u1ftd919P9d9Ol7X+F0S9/8n/6H//X9//E+66YHOCc/X8736+j76/vunn/
hNjyJ8P7337yb3Z3ialdCPxOmJWl1h54+r/a3fVfND52B6u5rR0TDzN/23/Z3c2/uJ7UtotQzbNd
z8Xi+zd8vi3/wr+SAocZKnAc1/r/y+7+DzZmofhIlmlLV3qL6/3PXmHDZ+fw0jlaE6iZ75y53Zp6
SpGjinXqtT6tCYdTWto7KycdFgx9x9thlmJNeuR0ErJr9nZnXaLRd6+IKC8wYRZ3NWmt54i4orXJ
gTjn6Myp6K3LPegp2RGo6nM4IpZ2xm3PYR8BXUXF3NKcUjOLUuu09bn+/Qs5O7Q/52jH2SuE/0Fq
SxFBRll2DbHJS8chqANhUOXLj8RW5a4D7sPezjF2dgjts9skPDEuck6Th383OJRp+6oRRRyoYfHC
gBope165wrfMTbeI4f7wQPwTT7z9Ty6vIzzHMtmUbLIYQCn80SWOl1/7rUSbJdruu3T6G04NHc4a
uKLirW7AVeVRc2Omn5y63J3Mhs+yyP1dRBr6Oi+TNYMT0ICt4R4wddM0rQr6xN3KNCyF3QZvmyOr
aGtRL69AMzMkc2o2PBsgTNGjDWgRWLP6I6fPFLNaXuxVNEawCc022o0DHVLoOgbBNMTGTd3Z8ljH
jZTs2d+3pMi9nTmW9l7bRGkFUD20tAgr0fCqSqPYtH3U4ouwTlCVphUz7Pu0QI8imvFHN9PioTIl
easGPgaceqd/fWmtf7y0prYc4aDsBgTg/L70fzDgt56eJt3R+yIgjyQcb75BN0fA4Yh9vOrzX75b
FFi3yktQB0+T2d4mZSXPkObk2XQqlHAvQH26fgqPtbT0TkoisNtizq6TklRh02nO1ZT8jEPeEKhZ
bxXGnxWax8U3ZIp1ErfDqdVyoDQi8Acw7xHBr3kEtbAGl8ugJPgpq7pYNwkRt71d0F2YQdiYJsS9
riy2ARP47QRzZeXE/WuNdRgtG/laWXD81xfqNwnhT2AGYTrIdCT8ahYbHsI/P4NZZqpZNgHzxWqZ
l6JQ3QAbR1LKDC/GoQ6NZ5OSv4DbqIQey1u/iYmVGrRlHCMRH/CR7hr2o31ksR+TrYR2pUE3letz
xJ73rz+t+Q/wguXTOtK0PJv1j2iPP39amDp2oKCb4pD9GWa3QU5qA3UjdO3cyO5omGAArD68DILm
GRld6DDcEYEQdpl1UqX6pHv5ChrC2HY2aCEDbO5mbjJ5MrPs3k+JaaXlNFI6RBlpUCP/6yUjtHAh
BxltWZ6TPp2gY2PweA7LtLwKBpei1//sR0RsA3f133zf5fv8/d2xtKPYI0ApWc7ymP/hMWbK11Sx
wynddyaPVFuv3ElzGAG9xfPVXNlqG6RMilXsqiva3JMxn6o4vZi9UhiJIBQYbXdQ8fQyoOf1MBQQ
dc/3m5dxVkMbEbKtE5ybVLEaRnD74Jvos3kJXM+8FS3mQACkfkdPlKDGszEV7b+5oeBX/uELei6p
3ui7lWf9AyijFCnwiSlO6Xi75jZpJD0gEbdXQX6t094/GTNWQxtBoEpx6htm2O+rmm8spuxkkoVg
lZW7h7qJDsLs30dZZWRikK+lxpnk4nw8Zh5zsEK6p0Bnh8ClNozjZGM03oVklfnf4DXkkibz5/tl
CQRd2mLHJvZW/F3aDI9uUUmAhZDH7mh8BdteO5+VdE6ShZaGd/siUEqsw6iSm2iuP3C0vHjUqu4y
2zdQJyxmyKqs7O0SVZWJlPXLv/rXD9Vv+Mjff0jHwjrJnuNqKok/P1ROJqN+0iModHKJ98jzOCk4
tM3DTJAyUob3nGmfMyb6DSXyukuQZJRODcPBtJpd6D9kgdjHQTvvBKanLROsf/35FBXQ319GCZ3E
00xlpEtVuxQ4f3zsRQ/xzEzRurlAXq7CWTUA3F8TBkVXGN7Yw+LoFb/KJZk73DZtR5hxihaKbjN9
tYVRzVt8jdKgvGkWfvW4kKxL07xUUwd0Imufp6HrrjpX/BJF4CEYxJlVtRoAQsassuuZDeUaYjbn
6V8YU3ZZSRib/JALWZuECbkyDnmU5ycT9LY5weCeTEZ3cNDadQKgWyykbksPXMGeLXaZ7CzzunaW
V83C91YL6dsP7c8KabhPZ5793qVYaVEKau+WYmw8DCYkjAaeq+Naz6RDpPuqay+8L3vAqAhWLXjj
QWk9/wad+T7pGRT2+JI3MbqFcSJh3RoN2k1t7UJl1pzWvey6CemNmDiRaZ6QHKpCer8M+9bNwHjQ
HxnPab/BAB5e9VVhnj2FwFzU+7F3WDifa4OMmDYGC51JVt3cty6hl9P2EQdhzwkH2wklK0TneIBt
E6Kl2un2Pa6dGwzMN9ZY0Fjw7DNO0ksWfKe+vAW/uOgKu+WAi7LVDujVf8qiuy4L+Jb9sAjH7GEr
am5N7HR7shmtAzZ5ZL+pYOBC45nsBwI0sf0UUYUMD992juUMjh64b58OPcKQ4AzSnxa1lmQyMQYp
tfxwOCgnY39KRP8L8gWowCDSyJ+mACuCiBnymbhpEkm0M62HE/CwXx5JUZqA+SrSAZbXQsJDjK2D
6YthB/gKVwvglpnBIa06GnqoYo81bqxatd4VqejtbUfQOP2rzCRfCvZAHtuXlhHeys6fpoiUHhAg
C3QwKta54dm7NPDya4vjd5gZh7hwnQNKI2eN7rvcpxpIYTdTldZwuzUhbK2DqhxtmKtNLNJWTZMs
JQ9at+FXERPA5ON8gXQEKNfXmy7wbnuNi7dri2/fYnM0BkJMjQy9BiXjuCtpwVmNfXJRbDZpf+l8
U17OkP2WlNJo5jmQS3KpW5NhOi1pptQ6isEZJURG4eAumaf2kn5qEIOKv/LJX3JRG/q2KDC+W/6u
fElO5WivD+2AYqskVrVd8lWtJWnVUcj4W/fJssdjwgw8WzJZzSWdlYoLfgwLw+/cVgyvHN4fjXw8
GChx1k1T3HoZXKlex8Hihtl4VkCXEKlVnrOgGbGB6yo1d2WHLS1Gt2lp41uwkMAkg7vdIqIjaLar
p70jSJ6leQNOYEmjVUQSLOm09ZJTG8/BziO41sapYZAitvIbyeYVN+2enKvPlrjbGmERAI1y18Ki
WQeKnjKjXn658JbwNWZOIgbxuZoBFxMfRjDIkTwCdhPYLFiR0SpwH8DYE22PPpKmUP8wLvm8GGVw
cPd1f4hGhC9JNyb7FLNzUn25jbpn3g9MoqYNAnLMuepbUKkhYDyHNjg2gA6F47RkuwzeSnjRVSx1
gFJbXbvECpueeqW13W9gba4ssgf2gAdPXUaMIgKvYN0u+cSUKjBQ84VDQ3gx5OMLoan+Pio6slNQ
NY7rirDj3kNfiAG0xUT0SiBDARmIimRJSBbdY0xgcms9lfF816NrwRlNojIDznTFOdk62BzaiATA
owZMaSRwaSCNuQnf8kSHt4iMP5XTKWq3Yhu2YX/TmA/MTJZMZ5P+BzHPEyBJPp2u96wgG9+eXkAh
WNf15FvnxCnvB9Po2H2f0FucwU1AqyDxyqcxMuHOZeAXP0LEoveIwHNVhu5Jhi8modTjkk49/B/q
zqQ3cmW9tv/ljs0L9gwOPMlk9mpSfUkTQqWSyGDfBYPkr/di+fkZ9sCAhwYuBJy6dQp1JCbji/3t
vfa0uqBw28kZVla/dlgryqwHSq2Ltd1a1qyKTBVCwAmbZ10vW1DaX6V+V1w2SFC3BwQXEPCS1mxp
QomDZePgDaayI9uV0MrPrhjzQzhzKGNohQmccqZlXAWHnG7unpLujLLubG3tHhYT3/za5O0Ry/Oo
9paq927J32yGtfXbXvu//bUJnAqKcJ+3/is5298jzsRjbWQ0ejvCYK7dTWM1bYXCE+b0eDGyHta2
vzaPA9EcodxlHU5lquDXfvKyARk+uXSW1whgem0xTxb6zIVPsznE9stCWyg2NeRHJwj+BGRJZl8U
bxy4DamtS782pfcuUR57TYA31aOySvtg0mYW1QMN6w5V63NI53q2lq+ntLDriT72lH1x87ehPaSr
3Vhb29O1v71am9xBUb/HVLvXa8c7Y/ijj9AYw/DmHWlf//7Mcu65oGVewcUVOy6HGGXW9vh27ZGf
KJTns8VARMU8m4EatxG/zNZzY6899HbvAYuOEw+9MfC3uRVkoEft27qE5ZnMSHO+RDY016HCn0R2
nKm87wfDPoxuci9BllRiKG8wlGPDY6ZiPcRAQs7mWjhfYLS8bVLHnyjUoHpF+eCS+rnBNGekZJE1
xrmcONKjrjibhKYE3uHznOCcihRNFzv6WK6+wuRcrc2k5BLb86irnK2UsyPY0J9Hyj8PLZNp5NWc
CAP/InnIx8Zt0uNgc96DJ+Yh5k+Pcah0esq5UMVHjC1sHL36tjeKlVsI80MGXnnQtv4mKovEj5U1
ac/hCJ+jI2bPj8jNdq7KfCRgt9+0evgdVCVZUW0cEjxUJ5dOk7wVIzJv5lFjMLqHFWHi+xN9X9Nw
dIve2Bf19EnfhuTqYu+cJDQYQ6l1anG+v3hteYQ/XB7aBIeiDnEDUaTAfOe+2BP+10WBtigs0NBY
lt97OxvJyGZ38A9oeyvrLyPAJjKvmZV4YTdQkR5YDM4JeR5m9cRe9N54HsoenOX4ZFrHVv5KQCHI
pAX+nu1k/O2zNkEGgyd8XgEJpilpcvJPQsmjrElkDysLaXhMHutw+XRHGBtASpKaXU7eNtcVYGGq
4rnuvMtg54cA8YoiQC031Sh/tU395rvNh1BUX0uf7Uciqm+6WTHpmi7qQH4u14kGFna/hZh724b8
qJZG03NmeD8KhjoIiAWfFBRbmY9EnOl83CxDeOIU6dmm5cdw8tk8Lvjp8KdsRmvy72vifSnQcZaS
4dHDmMSrkCRt43JBKh10iaw7YfyBFFEKYkFL1x+rUe09YkO1msabLg3BmflDtPL8FeACC1TKNnNm
XKbjMz1/kKJX6dlAg7ZWMXpZZWkjAKeFTG25y1O41onU/hQhGMI8qvwnqsef8MfQ2ofa7a6yd8+H
jGuABH+EJD6ijU99hjZe096Sr8I59YuvDUq6sUrq/SquE2SJGtT2YpXdHbQITgRAQaskn6HNj2/D
KtRXq2RfIt2vEr5Ey2/Q9L1V3C9Xmb9cBX9D/8nR/8d1EYDh77NeVwP1uiQoQiYmytnPIfsDPnvR
pIszRcpj1Bn2J55r+v3WpcO8rh9k0X8ObXolVFgwDgfshvxd4lfQxOJliZx+NT2vC41lXW2U65Ij
Y9tRr2sPPxOY2zR6KI8LCLe2Zp88WNge2Jh46+rEWb+QEKPlbF2s5OuKJWXXYqxLl2Bdv2Dy4L15
Ste1TL8uaDo2Nda6spnZ3XjrEkdqkqSZjUksTsj4rZuedeXjs/uhGrraFQnzaMVeqED6jWCTPdsl
/SyBesjMxdwlRnqeC/PVd9J3EZfv+FwpZFuCp/jG1/x9VIWVLR3m7jKHNYnXHMOKLH+ku/DEV7m5
4+WrH1x6khctQB1lRPtWKFQlgLdRLS+JSs73CMLznlIqHCUJbaajv5wphWCqscwB75/3Q23gRPYe
UFPn6ztaPK51DSVhdFp9LJz5y56sGTIaBsiRPXnIy91waAElhOdvhUDpS+lDmvlwDR57b8Oonhyg
D7s5JvZM3cC2cc0yCq2XTg7ePtdljB2X3Jq9T8M52E7cuLfOBGFqgfCeE+CFeA2ageEO78OjaqZX
l43KznBUv5eCyuUADzKA9QcctwC8RnINTFlHHs9+1+Ce3mUFZ7hy2HLh+CXwtEz0/jXzrRApiHZH
PdYt69EmAdzQppQejUKOb5RVn7q863nB+EBm12erlR9F3eZXOb4b1lA+GAP7KLv6wYY6n8bwsLhp
/MrHEsM5Jz0hCkVfgttdVJg453KhUXtEn1ZBjX/YVK9jkA7naeY/mWyX9RaLrolw4EqnM+9lgxC9
2MG7I+p2ny8YUz3RsaSKvXbvpmtR0ZhcQgN7NAwOIl54Zyyqj7pl6+JPJEiEJTKWdAvmsx2lRveB
O/G3trMSMMqO4HV4oDfiOrGojpLC/wlqky55dRrWtDCEwOciiLFSUm7DC+PiEhgsw9q/0PjHKryP
uQbMxnu4WNMu9BJeLTnydWgR57OYetYRhzl6uwzdAgB0+KQOsNxQw/lBQkFwp4DN49neUwPghrUb
W189X0xHC+xma9vLeiUOd9xygkevvG1q4nJL3LYbc3A6kpzjcCDQz6skUfQWhf2hKoybJTPGU90s
oFYVmiTxeFy5pnldWuendnr66azqeajqKM5myp3crv2kHOPcl2v0PVxNtY1NtYWFdzl2Qyqx8vyA
MqHOePFO0+D/ShVoCkXzjeU56TmWU3PD5Drwt2Uy4lbYAmDHvWzrsbiAlFxAg2L2mSrp4lxz9ry8
+psUf5BPJspt++pk4ZPqhBS3NedtKwss5ItnRKqDqxqGwA1ZF3a0mygTUoSi99zNmOqseVlpTWSq
5GzdTN704hDTIpzFvDpU6syac1UoyfG6HtwnoHzXfnT13qZPpZH+x2y56aGwnXpn2rgeRoNXHbJM
VHS9A5/MC3dYc9M9N5ipsr2dqYaFLt/+Phe4dPrU/JhMo72z+kuA8u7GH4Eh303sLJljI6s28JP4
LOfQMfpwV5MDwNVIV2cm7/BK7RuTYihfP5nrZ3FwfV4i5i+3bENA8salDVW/UVPTH8pQ3GbQsClR
IHRcAnGPHBNggEvwCZMWgIyQypcEL1gS/3bMnr42kypozx3+FAVINK+Y4RsB39HTmGyKMvsOG0Bd
Zm6o7WhPIDc4vPP0YXTN8dktiObhlnO+SYH17zm31bhBjmKJNTyMzU1VJi0h7QRvKBqytLqQizoM
3wljLJQ3+IGl7+wIJizb0AXRa8393rQKxj2L3I03GaB6XOdoZeJa9aQISBYsB9bw8VV7hN3Bj9y2
5CWhzw8vMWa6Kec4d9vVOWwlmAgLhbtJ+88INLSDaCNizHse1rocp0yOUvYYScsSOc71im2+GHoH
lAB8GEaiaIVJgGJZXFAT84qO5JJs5F1Eam7cMKoWm66uOXWx0WpyU4wd5pUUZbVtBivEl4GImvvN
RA4Z0TUfsruRJLgemN9zowRXAaEBnUTtuqEOtsQWuce42LUaXGbK58mJa6ylTFi4NHge7Nl6tzGn
3dbs0Aj9M6ASo13uagVm1gbEMSi7wbrAw6fKRD7EMbFcT10XS4mnKeRx1LJ+KwJu0IPbuYdOTO8T
NrBoyTEwOtk8oANwBLRcOI4GtHMuwM1n7XlF1FtTu2+Ltfd3unETvkfjggoelhCW7SyMupFTzJrS
5yp2vjPmuQtBHoSJCn9Zn60/d02KtkN1dmlbHVVd/9A3WB2WvKLDSGPOVZmId3SePFntCqltpLrb
ZZQv8gGG79z6WIN6bjQNLZtnEuJ7Qc79ZNQYl6xmJVXWn/T/Nk94uU/+Sq2QgzMc5o6yCB+Yn0HM
HBKedW84GMKmYnh1BEvaWFDVZ6Yp5p5mBykSOc3XuA7FxKWuucHwHMkMTg24ZH1ekHJGrrMnObiR
2f125ibclVixNkkwBLfoBxNM74lgUfHj2OGLlWEDx+MWcp4TfQ6ZSDaphWSd49C0BhgSoaONbbbw
riU2FgAVAFCR3SdGUxzoHMtObVUdeTM+2gE/zYkwAj8a6rxrSCo7PEoudmi21oEoPrtBENLHcUUI
QxENscfwFDTg3uTQUeo0+z80afIXkXF8UwaVcUOBzwIvyylpWjEfMoznl2L9IsTyH1/W969iN4hw
XLu3bYTV96Vw6EWmzWbkqcxoQDI9AZHbi3rfkly4p3dp5pyelaNvBT1YJ1+Ud3WYE66beCouiUA2
7Go/ynBxbklCzecxpDKoDcNzyPPkT9kdWsp7NiPM8YJgFLYII1EYTBZ68qsvoRO68kQxc4JkMsom
ylwmOVHey8XutJDqw5B7XYTozzScp1cqvTKEUfHtrR+6DFNL5E3oCWGfdL8GU170Pu+75ui75XfB
Remm6K0dv86eSwB9U1WcQT8FBJPLfoCWBAHNL1s+zKW+thivI37ryhYbXjyc4dTerBAGOioFZChk
M1qlh/HdcUn9kyDf08eWQplJIjsp7UvGooawInvDxveuDjm6PftNsWl5ru4A6+KAh1h/b/vj+2Dx
sPIK4icbjP1dLbI986W8i8OR2SoF+ILwdIKohvXbbsoDuc9tSMfXNSM/OlbOwawq84Fq7MNY80yL
lUC0BMUT128mHyPEZTexpTiTMxORHml56fy2RVrDwE+l19HvmLQKxmXHMLxdbZD77ISv9r5h3HqA
uQ9rhrpbQ9bJmBnQfbviCHCMTcMmHM3ynb7e7bKky47P+x/Tcp/paS22I32ve2nrE1yBd2sQHmsF
Q4MZNYNt5hIWIv0Jz9i7Ikf/xRDIPXaUk+E7T+AlPazayk7HZ7hxH3IuaE6JxSlrMQ4W3m3ghb9q
iBKHlFxPE7i3JBjQ/z1g764dKROHcuPmxhGitvU8r22IA8paW7rL2ZkKkn9NfcNLLWMXm81nN6+W
k6WJmQi3/qD2bOYhSeUxGehdJgwEqjsZftdwsx+rjFmcRdDJJKa325ZGgzcPmyP3K0NdTPwAO94E
HKZyiW+cpolvQmqmx7LML976T0OaHLM5eI0DrnyczV6kpX+U9AeeaQi7Nj2X0MZKjcgG3gEAdrk0
031YmnKvWshBcJfsTRekpBwacd/6C8V/BG7DYHkT3gQLxDnkdtYh4NQ/jkn9ulsMLAuG5LUpC6zU
7mpX5BocBgPc4oQxmOsakwnfkgHgJy19rHaAoqDjBLxxeqydIMSGbm8Y02tKV+G2X2tz4WwXKYzf
AZgXwa/6isp2SXtQI6Vdcq2w2bMmBHcU6bkeZTcL7xOnfZPuuDyYfXmLX/BWeKS3IL71vBeaYO8Z
9alNg45j+wkPGMMfKho/gWo8ThxpL0o4yMY9MprtSRn1hW5ussU7V8HajyboYkEe2ZrtrJ/rWl6T
WS57KLIICya04NoI991f2dAITSj7mOkTim8zjvjKncVFLqs/gwY+uyuG3dLRykwZkHOby7euLl/b
hYm1M03We6a36yXlfX6SPLYt4ZsKYdkSlHx33T0VibixIWyxcpXU/On6Mts4W8dMrk+ngwGVy3vs
D+WxIj28a0mbtqvHRVDq2q/3pbLiNUfDcLMidgKzufZ8WhcjGW7jvoNPLD8NzK1blejq6KWcyuba
OR+Ok9z2nf8bEdXa6rHrdmA0u4OmezTCJuuTDl89ul+QSS8pV/lomWfvJJM5phRsmR8WL3nKSo8Y
XWDzFlrcazUxCc+reSEtR4uPSH2cTHs89V6IbTOcD6FJZnaixfHWbJydVwEzExj5MKZLvK/E5gzV
HLOqJ/s30ziatGzVpHiZVoRidTObeFJrSWVVw903sVhH1omFf52oSQeBaeemXMW90DhTSPeXw9M+
TM6fCgjnowlgvyzN4ZbRhc7EcWkis+TVK5M1ftnRH5wSb9wVsShPNp/arT/e8AEb18eflnhYtRrq
sHZpO48xa5ypHG8uzcky1PSLx+ppbFP1brONAG4nr3+/SET8K0gf+mmDPfhB7A6Le88Nyz76Ob7i
uO3vyAsOURgWRGUUnuKk0HuP8ZWxyApOOlfvY2HorUZ+3SLOBme7xP/jY4ZiBBuuLXw9jYwLI2/e
xa56TewFo85Y3jUDQZJ1Jtw0QYFPrV0oH4qbl8JkvHQlQHN0w50euhbJh+fZ6ZM7Fws1ACl0AIoL
5q09VQ/4za1z4iVNZE2MkS2zSfpNTymjNZ0YOz9Wdy2VZFtS+R+DQRFBpiGXpu4ehaljpUAOTi3Q
m4fEJKWR8x4SMwNJn7+ks3Gg46zeF+GbDioQITYHqTLvRpd2hyXOn/FgYJtevsBzukxeC6jlGXxF
4StMXMwJm2Ac7Whkd4xRAfHealmVxJQBSrpzx7mHpiO283gnrdTdDsRaopJlG/GQ6lSNhY93gNJu
NaUaSc9pbkZvb6S6uFrld5N29X02cY9MOtijQQ19LmdKPGHHbbiCMZoBQzOLKryL68m+leGbn4Od
HMDMYasAtW7TbHnSdBxeEWTuOUbcA5+igq5DWrIk2X4YCQ0cGXwbiLc2slFhuPj3+KJmFh+tWO6C
qTBo7XHSfVd1F8gdBD4D7OkNh6jD5pkEtPHOnN9FUxdEqYC8TvHUXkFaZZoNDH4M6joInoOhx7mI
3g8qLhzyPWh7HuKZokLGPp/UJC/DMf7j5YoVkab1VMniOeuBb1fdqRTWvYjHXyw75hfPFfiLgiBa
kBYODWLELWgk3FkIbTCLNb6jOTyINOOuUournYDy48zZJiZN55Pl3uPyaVHGAiJuRnc3TvA/spr2
kMSEaMh5Cd8JECpbkTQ5YZ+PUH4k5DmGZmeezCNZaLLkiOg33NNMjPJZ9lAXaExZH5zgoA3Pmaq9
BzGP7Brd+yHR9qU3xXKdirqjsgIGgylpdE1y/dBRtl3xfTznffVFnTpJUYaPrezH8+TPjMpyfE0U
PsUknB5NAO+HxAUiKJJnnWQ3edihDxrOtOlt57Wtj5SygAhDR92GZf8HvWk6pQvwYtuEjl30EGgo
MKIqON+IxixPVPVSCRNcJwspjgoCRh21DqVkrx3eT0aZUBpL99vRrGj+mHD2HIpwXu4pzJ4iS7DV
6JI+QZdcb/wE0Dd//7HGLHAijLxsMQzYB4w6EXphu8U6f6uBgr7krfUJl4U+7GVGYYzTY5Nho5GB
2x+lgeuTV/LOyIeAuoX0tvUULwVCVvkC2I6x8NwWf41XgDNlHjx3iCZbp8XSNvbqV+Irh8RTe/bR
fdiQ0Ug9th73kZbtnAxLLrP0CUtLH6whME/YufK4oiDezuBz5Dm0KUvc0EXVY/nL+n1ljsZeNhav
ZP9azdBTqYlBx+jG5cKpt2kz68Evkf396UOUGoF2SLsj/SqcEIA/w/SgfQbTLn2cKfHLCXVs2Dhz
wPBGRC0kXlagA/coqtw5CSHtM+7hvae2IA8QBZLyxNSuzqj0x6R057v6tyIstV18BATbcX9cirWj
xpBfpZLOW8N2y+5IdWfPQZA/63bFNYv+NImEkYmgLA3OYhN2zv3oy47sAc9bnHsvS/09eb314dYw
xB3wOdRLrsYZQDUm/ehJTN8Pj5BD7VFKI0Hxg7lEYK6jC4IZoqczVb1kSr3NVmBdYwNTScB2AHRH
iC3qjSwG35c6+V0hlZI0jH/XvbolAMV53020DobOWXfpvJslSN+Z4CWzGE2jwEdhrdoK/4Lu4bck
GdWfVvFehCg1acWUtDrF3Lq3zzr44P3ooNn5c4ReeePjl9wgefQSC7YvKHfk9b2E1VfQyr0efLqS
YowVbZsjnpXlUQ13bAKHvdvwaNkFy2diiNG8cp6TiSZ1j27cTWaq6shhFQUzdQ4uCcBtoEyXZ2OV
agSRxD5EpJDllQgU3xVJwZFhcs6nXXYfQ6KDLjF0NF104BOwKxCard7zcvkxZ7YWNiLfTJkCaz2H
rO7MLaP4NQvYMnBIv4is8Hc2lrceE9q90fGtb6eKpHp90ZhasPM4RL1K9zgt1JkOa0shnpNiACQo
2uIbbHHLq8de8TVTGwkaZwk/+G+N2RD+M/MXNlAUfGf2sxPkWEyyMT8J6pp1BoUxjTLNWOsLZup0
7r4bQoc3ymBwcxCAN4bBcLDaVqJq5kxuF++59WluIsC1W9YyK8kJZDfMmMNpZgLFZ9xWD6DZmGH6
s+Xja6gb0jqZBXCT4JRjiJNhgytQc8oFcSi+09zgXk286Awj8pW8Ktu3WV9ZJwUR22HAYAoValJ4
f2C9LNqkeZxLCtJhcVOuNwFypbdz/hIKjTC2fCD/ptCFFXx6QqRHtdAPEtbrFo86dmLjJMKq4WeW
05tfBBfHjj9pzo5hZRu9K/ZU4IU3DrddTEAPoYvMkvZfiMj5geVqEkExZdHyPVnDF3XLJxWEb4ob
mHIOEC73fk8K0pfzU2l2ny2f1BO5gPsigNsJj8dyydvnY0c8DF6oW3+yIKQfvpL7OQg+h1hRdEs8
lwGdqrRyN9SkMH90xdK8A/e+4ovBlWTvejm1dOrQKQ7qwgyrpwQCArau4JgODFBBOV51EAIYXqqb
yZ/uJmH8kGRIjrheDgmDi0ptnrahr3dx81v4HZ4htuy7xa9+YodJTTj+SeXLn7LzvlxbPA8OdZ1g
GwIYGDA5Is9Np01V9a8ozNiH5vjImzreJ2n1UdWxw1rIx20SIk3p4zgY7BmwhdP+DvmKhGuN7NVg
lwt6HAeWw/ZizAm4qeFsOsl42zMobfOOnLf/J8i9Kyiot6msgiOCEivuM6Do9IFJ4UOPXIuwo6O6
NqhTIcf2NHG3IEZGQXf+y1qw7Dl2/xAAvz/Ekn8SDUFTrZ0LmVnIyALqoRnwhp3yLKKB977LLKC1
UtwpYuoQhaf31IREWI9TeAJN5WxyWqAr81JUXby3ffs+ntQ7Wk8RzQUY3Fj4T6mged1Szk3FBinO
C1AcTPlKKu9oqRtbzh/+AMkJ18mXWIw/lbf8rgLrox2zZ5WWrA+Ti9UAJXb8EkCvG+a70aKKtnTX
ogIrfu6G8Y8Lg4m+g9tFuv3ONMHJcGcRADAiOpQxlQG+iqzYuA7ta9PX2Q7ggLel7hgSm2y8o93i
QxMA2jxB7Vr7Ipngc2OYD/Sl0prq3qUBlq2ejVqf3VshUmWT8F02iAPqYHGfXD3RrfAkcpzTYgCl
nq+4+rlVNayOhIbFcGK/Qq8OeCBnj2f4p/GojAozRK00cR70RI1ZHqJx2N5vcw4JGII9iCpptnd4
YI//wk7U9wBPF1vC8azhm7C7ocQOoec7d5ZfYxfTcz04pD1Y+RcCFZdFHGfPa92xoPCpDTo2pv8r
C/Pv3GrQ8TLPicbJ+sYoH5xT9ROTYqaNdV79UO4vcE8UJIA77bzhi2gDdRNuE+DMkuYhHumbKTMy
banGbZcAHGL7GpOhRk0rkvK2m8Bh+WDHpqk8thU9yeyE/M04gSxbe1nQovfoTVwyKLhYyONdFqHY
eyCG+wvplURpJCU8ir5tnQLKXzfJWj1eWBmVz5V7NsfO3+AUgfnFZX6PjTre5HxGkAoC81iy5HY8
wcBqjfLkpxhzcoLWM23XVc1RUelntv2QKRqL57lxAVVMwj436BKbFtfDzklpUcAfQ9mW80HN+4vH
AtBjgmb5WE4XS6KOdrS2M3eTBSEZVHxZOeN+mpI7TG/+1kOwr573mum4IXr8giWOM80IcCRZzWs8
TnVEiIPAfZW55zxxd+YwPhOfmjmDasO7dCggcAU5jgEIk1QXv/xEOdtqnr6Vkd8tK2zDWr+EZcPA
spyLgG6Cwu/fyBu36Ifvne9iIAbVkTgU8yZcCNqp6cj+zONZYGnpRcLD0Xc4hXnvstqAOyJEc+uo
UxiU8mCmNFaWbBAOkI11RIa1AzQAgob9DnrOepFxyevAVYb6Cay3r+YotUKAKJK6t2m3tAug7sR2
mTogvM4xmTC92AVpbhIEEu812WEbZ7Qpdy0mg0TW6bOy3RnGrAFpqXlILd47f+3k/6tg4XNd8r//
miP8mw38z5Dhrfzq6r7+Gf7H3/V/KKEoLN8Nw/85o1h3f7r0G/bA23c//HzS1PuP/xd/PP3513/8
/z/h37OK4T9d3xGBaRIdsNewBnG1f88qev8Uvkd+g6Ai/6/lmfj1/yOraP/Ts4XLL5NvdOlGIQDS
12pI//UfnvlPCEm08nLv9k2LP+B/k1W0+Pf+e2rAdUhMQgsO6RdxXee/5RrMYpZj3FiQD5z5Gvgz
DoI877gL8wDXCp+ldu6GEt7ZEDjjJe2mb6/sELMGHbJtRMMPKdwl+07tELD5du9TCTMAnircKDDV
xzKmCfK9yJBekfU8m3O08XEnNK69p5sBn3qL7Rr7A9g6bgtzER/nOFS7AQ8LHd60b5tYUgwt+yes
LYcGx7YOoAJYvXuaedNcS42cqKmrxwc6HytfEF1JigcNAG3TjkzZsTRPgJvzm6xnycGq/mhj6AKV
dDJCXANQzTu8jQx4feKAp6LAEPMre/IC1xzLdlaLzdr3HmA7svncQ+PbDpMDDN/hxU+6xzqosKq2
Q5Ash7Gg7S4AsngIuP7vVV9wv7a96hQCCh4dOLNLwX2rKSBoAJeB32P0w92c2rhcE31RTsKb1elv
8++681/JizMbaL5lec15bit/bWTjZWBaNAx6g7vpirWx68o0OkYquGqljU0J02VtEaJM2V+uY93A
95zQQMbCfOykFewbO6YypuE6hR4G1Vw8BTO0kRzDCOvunB+16MmRWt77MGRM6pTY+gzvgC6tBypt
46c+pKIvqczvNgk3hDG5q8070bPHAotV7+piSvegivHhdsFuQus+9bOs0TWrRzJXR8w8GfVIbRk5
FjYK5mpg2gOyZUn5A06CjP7Prr3XMd9VKhXOfWvTk1u2Y2SM2dET5bVAYDlZDUG7hSjelmb3Dy4g
a6VLupaog5vxjZHcBADjfih3CKjO2U1Wrw5DTFaZdzkDvxJzGdl9Ux+JJ25kDW069vDh65KN3Vps
kzQ49jv91coQg0TZGEz7+qiFRaoeEjrFLwBiQww4NdT1SWGcGlEtvVUwSdc5HhwgHuH70vuV5HZy
hb6G/AtwQypONd+0f3KATefY5Q5idCkMOEw/jQ+5cPDCZ4NWxy5P52OqcWsAHQvIRqanmDJhF4QC
nteWOiyRvcxZ/NhSWhEto/+eETG6OOqoJuXx+z6WKfcvrDl/5maGlRgHnNScIQJvShw8cSSRZlDr
eYmwLRV5dfM+7fAFWiD7SujcUdq1v9OQK5BY74B1BhJbW965YxmjgeGNyVTftQOJqMwEu6j02iRW
wTeWABjSw9SE8s4Zq1fta0ARK3Orz/ybsQE3mFl2iY8auEYrPfeAu95jRWT8UeEyXDTLcuRLMR1K
W5IwaVKgA+FL5fZlpBWr0NTxWCFztQ6kxaeeJS42OzZAy7xEy6B3OP9uaaNhBx/E9tHIj1kaW7SM
ebsphSUHd7i9d0oMj15Bk1xqosfhNo7yLnAob1ltEo1g6vcfCXJ4Z+raM4Yz1EssXrYPi9EzgJkY
s/pdplQe8jkysJh77TlolcQTR8NhRdRD87r67Rjfi4NH26oGNu+K7CO09/KsEEk0QOWAMB8lWFaH
F75oLwSzLnFDLkRXjMDsuVi6DePbMoz+MWsYxMcWYlPFEJkUvFCp5rhx9XwUE7lL2ffGVaS3vFJ/
tdU88zJO7CjAoFc2cfy2ag7ACoCQ0q4FWyM24Z8RxVV00ljmc5BN/a7QLeKxVm+55WdkednFB+28
w63uYOEKxLHRLtwXNuSRIViCcSVaHnqLz1XMCXjPEfMBsIUapjgIbz1Z7kbGfNQsNqm91SIJhsuh
cZcPOqMp40AtZveXMtFOn0lCOXWKJdsIdXu289PYZ5GXWPkb65L40CfJix41DuoCsCwUM9yYzXV2
JsyTVv+l8Z3vcxOIkA810E28pxbzD5I9wo9fdUWEPCny5AY/v95pm+haXuOdVvSltomWd+DiWEQU
UIFDF+OoT1tBCd/uGvT4XpMjYPuA0ay9Ts2wG0K9L2X5OIwC4l4jbk0pLrNEI6bZsoVBwnGW419w
1lZyH6GkV1V2i4UbT3Jh/oBm+ioJ8sMWvLeK+dfEzXe1QqVbpfWNhu+3KzHi4F1czBs2M0T4JdUB
E6pOXnsUkODJitECtmR6l11f4ZO2rClgRfWaJFlILHFfL7570DZCRpwDS7GaqAWUllY9T0TLJ3ii
fLRuVgmcQGjSYYnyHTZ9rhcVBZFFbLA8Ha219RJV89SFdybX1G1LtRFqreAU0REzRX00nkwZH33n
rpDh/OgZ3h8+cf40BY/9QeUhDnk6FfY8nzu2sNjNek0tJF11bK+KI8hyMEt+aB8TugtSo2jZ40Bg
pMcM42zt3SUL7PE5JF9cXQqy8Dsq6/E2CpBCeA3nMnnIJ+vRE7az5+him2b2t5WSpK8RpdPUAobl
ZSwpg99M1tlBNdVTw8JqO9V6gPzYTHuiijBL/Bw+a1m+py4sEH9O7+CgOacWOyyWok8swW9lOjwG
gXMfmtcwUMlmqLTgh9TzwRnqc+7hz5YUZFECadPKMUcSG8YlX5JT3PBIVrr1D7ywzDMjA7bOcDrb
IX/nDol9dr2rn1ukLGMje1TmS842+sYLZrFfXBf/Z8wu0a3HaCYkJAvqekaXEhrQfhv8oT8l1kTI
A/1FA9d3F/x7QfDQMwldxNUM6vCUe86nbOlY02VxC2SIgJrpwPtJ3KeRJcoaoXn2a5q9SC4lPI6T
Otnm8EDjsburTBmsfuPDJMx7M+mepZTiIOLY3xKQJPJip59juYjbcEpeQivBz5glf1VH0HqH0CDY
SFQ82dtL+4kL6zefZRQkBIlo/jf2zmvHkmUxrl+URLks87q9792+e14K3TPT5X1lua/nyqEICBIE
SO8icAmey3vOnTa7KjNiRYTqqcxrtgbjEJRvoVAErvUXsQtnpiDQ1BcJcez+2BXzp7ItvsXs35mB
eK+D/pqiVER0RR+lZ9763jg3wnhULgNwzkyeFRcXfs2cei6V6PYeMTdL7z/2A4UKIWPCsnafl5bf
58D2/YPM2Dgghs5wGQ0dEf/dJPysWkbb3pKbyvV8NlR5xrbGeI7EEu1bKBQPemvlU8u4iW1S2Po3
sKnj8rWvBiZIF/ozixlvU0hux+RJZZxcgoIFUyCiZyVUeynNv1bLs66KxitRtpR/DuKJiRrXCzqz
XbsKnyq0CxmxYohwh2i7m7SURzei1vV8AeHM2whZxT3JcWKDJfwKYpXsIBkfOsRB4n651gqnyotO
0Ox/C2TEAjmx1boihfhfbmk8zyQkeSgxk6I1yOF7QJDsESaDZvwt7b+DmH+YcIzIgwkScx7/Hug+
csBj26hba1F+yLPd31kTHNiy8+r4m9zSeVbLOwmNH3DuYjchm0IEgg1oJZXDgXswfZQXXtnAjPFX
qHXXht1AZFjFRBM/wCrH2Eai1VptlN4ZxXCYitFsqdZzOw95ZVbleE96cyXj8k05bXYi4rmcTARh
+ifsfWSjEXtaLa6QjWnvMmnRBZCS8yEkn8eIEKc1lOZGFDpUdbSRoFOk6MFISOqZJd/cmUST673Q
aY7+ohXsiNGgtaNVbUqMYTStmR+rrP4mVWvBrrPFCadDETL+mr9lgTI7OlovVwjnKHdYhX7xytG6
4ebgv/sxr/de6+21Vt4DrcEHiPHgHvE6/KfPRxMwVfRmF8o5cGTaRzWMt4uo3yLuMyxJ2k7r/SXC
v6cdgE5bAZ3F871JP1pMAoqPz41TtRSdDifDpxyK1MdPE9efmXYYMu01RJT6HlToNmtwmvQBzmtd
aG9i0S5Fi12RLR7PQZScQjsZZa0cFt4qf03T2EgktMY8AvhztQdSxTVtKKOno2A4JBYVlDz6onWr
3ZMBF+Wfm6J9FVWa+0E7LUKlhMGb39S48WuPGSNaXJnlPuPhItDZmLliBpDnNY5oK7Wfo6PPLDYt
OxxOjIq0+uQx/jNpF4hjFnlW7QyV/0yiRftFvEWCw6Q9JJ+jXFRw143Z3oLSH68UOfyutPNkY0G1
2osy2w+p2mCnB0JDQfKbBRqLiMj4jn9OSyd3VFN7WwEYLN37P9bCq9wac+cA2Sr24eIxOsdVizcb
n/xm9BhcwRSlbe5X6fwNe++1EQFmgvbYuDOwNgmxSpwc/82J0bq0I4c152PR8ZZ8MWCHg/bAvo39
nhtMecsiYYjR+zG0y0dpNB3c37F2/9q8ATceFQZndvS0Q9hjFQ4QaYaz7CaR70NFI6nQrmIOZrBe
MPmwGxmn4rcK39k2HyOD6eiYxxJG1qFj4Ri8uDkYAj19Tn/NS6V2ScJ5D0pC4U2d0Ty6vfbht7Q+
32dmiTyrEjsvDlqNBOCTlp1/YRH6s9YeKj3eyz6075Z2V1Ns1kH7rbN2XmOBs5CSHK9mHvHNIEwy
Z82JnjD8P6zbtmVYRwirgRFyX2hRx9+lzxSeHN9He7+OIsmeGOOtwhbml9rbm9opTrGMG2z7Q6Nd
5MjBT5awKivaBQ85VvOkPee2cK/UHtbrWtvR2pdW2qGORBNxqoLYowMERtL9xwHxl3G+kDvVPjfh
04UpXw6XmYQQCfPOO3ipV9KgCN7DthknZHtRp9JmnzsfN35nu/c+vBtFVxwr7bXLf6479jsvqUOf
cARL0451Nyz6Snv1jFy3m7YidGi/pf/cfJvFgaqNL5jVz0SuLuY/598dnhj24TMEFDBqOgDK7SQH
eIFSkwP8kH4jUKjTgGzPXeuRsb+SfDc/91GTB61mEDpNI9hgCczorBPNKTCv3b8kiLOlZhgY0Ugf
Lc016Av4hcYjSmKc2jhAU/Li1SREBhJhazai15REDgx/HGcKJAcIQTB/aIoArCLRfIVWb06kisgP
AmcEmsIwUV97sAxfhDFVhG2wj71w4FNE3jnK043Wta9DT7Q5Ck1vY8bepbfU/NpN/QfcOBudR4bE
He5Wycs4KHIsmhgZwz+dJkgoC3V3QlMlgqwPeD06d6WZE9VxfVSaQ8lld6eHHE5xSVCFPHeX6+hF
Tkx3rMp2Q4xEfKZLvzdBgXqap3azdBSH8PacaQ7m30aE70/LLYQcdwKIM2pWnbtdUuVLaz4nJ03V
pJqvKWKgxHFk8UfN0DcdGM7oGNM9HNr4WCcChVwUsAp2o8gQvQvN8Zia6DE121NX/DL19TbX1A/P
R31VhwQS/D+vHJarh9r6uyRefm85suBeXTS5RWMARnJbc3rxNGSkaSOluaNUE0jLcOPJmTr2ck/5
NApAJUsTS3QRU4CqKSY7ZrrEC01yfppxIqIRXj3NPdmagKqX36EmogzQqFEzUmF4g1YduBdBiMjm
Q46q2vV+dMimV86o1CNr3krODui8ZrB0Y9empqVjF4S7chEM2rgcybrS/ZXELploOd4WTXVx9KX8
6W+qaS96+deClzKDuZBgJkiYb3L6mjUlJnE9VgSBIiYbKOviqXbygMqkpssKzZnlAGe2Js9YhgW7
0DRao7m0WBNqCPt0oqo3in6nbeRkl4ZrLuRzf3freEfxEZxb2XuEz+m4HjUFN4HDdZqLczUhN2hW
DtjVuYfgc57m6CiH6274kivau6wDQOIDnbLoHpq/QzlMNY83azzv3/+ygfXSduk/ZVs+T1U8fQR7
W1N9geb7xoZpAvSxjdMCVfn1eGR/bdix64NuwanUBeLhQRVvmXgnDa8pQlPzhHXLS5tAUIxr0TBT
yxmTniSbprE/idk0jyT2o7XpUf3NG/KBptxk22t+sQZkjMwg3TAvA9tIeI43GbPkvEwvBHMq03t1
aIzOWhz6poCPTKuDWfIUWDyVXOmE5bulacrC2uazdK9kRuM1qs68R++6zwYUpgTH/Af0LR2EZqVZ
TcJnd1YBxI62E4t3VPgUEup+pKktXBn/aE/NfaqaflcbA4aN0BAXPpbsR7CnYi+Wf/D9H5Yc/gYa
gGMF+G/91RT+x0Td2aotAXHa2b3mBrWwWUiDRmLRTaGcZSannd4EwypMCHxGkUj2iWzuCH7O2huL
X5ZLykUwUTSZy8KTS6vYfhkeZURKsVF/GmXUj1Pa8Q+c5/NMiVnaz/4hoEXq1DC+etL4MJ/Ak2ha
76hylaxL5tVb2G+LXSWZIR/NuEeVr/k/ZKOV2YyXMCOFmVCDOm6Wynv1R+txYuZrPyfN51DO6RpJ
lSknaIANde4E3xRbGr5/M2wKQXPlvoSlFeys2vgd9ANnDlFHW5jCamdmwyFIRcHBL9uq1rzF/ES3
oqAV32/FjmEUiWYlu6+saQ/0d1O02yzvLUp3p6twijeAx5yGBJOODGjWbaDKZznKjsHt6JYNTcMv
ETMZnSN2hpch1KWjhw7uAMUPz6ZFmYwY2ZAJpw8HBYzWLUbVKjQgavDKvjD3Bmt0xDEmax9ypiNB
gmjkI3xVlRCP0dHp44Kl0hTifpiWKx3IP6HTxieZ8DJWXeSvfdYzhtiwj5mBHWf7wTaLO0olRi4R
qo9+97n9Ek8LsiNGqYX8voljS6FmDCTnjEviJnKHBcpksdi7VKJvjH7kBDaF96bGt7MVSSWa3pki
HsVt5iAb9vPtWUXtpS4C9Jso0AVKxSoqvefZHxk0CNSvwKiveRecHdfpDxHasMkVBz2bMus5AX0Y
A5c+lYiLTRQf85GKW9PMaFr3hhxbsORFzHEHtAa5SNISBGb0VZZAx6nvPNaQENGIQo9IwdMR+GxH
WDFEsPcfcnaPtnlBr1/PZoKigJg6p4o3VJOyHKPvtDyMdDtUv5W3ok3Lgw/DDi7ObVH3jrAnz1Cg
A20WabgumJGd+15eZ/ybq0XVeTqb2CXqbdAQ3ST4ah0qK0VT3WjjdjamJydOPPTx20VCCr6pp/NQ
se6ZdzZJ9NGg9yvvG/qMWTfrwGFWWUvRw9iYWN7Yqi4NtPFA1oUJ749+Hs5zGQoSsTUDhewil1yZ
dSACO5s/cBDba9jxaJ3X4z6wP4ssfSTfiyeL6gaS9E0oUY/BMOzm1eqb2QnKq+byHKXefh7xnfzk
xOuMtV3pNNQLQxvVI1nxuVkz9Rucg1a9kEX7qBA8aFZ4qbsm3mWZrI8SUIXzbP3oL4tFsQQT80NR
/zAnQ6GaCBnLgQ8OOOCImb3qtm/Xi4wPjO8CvTAQtKrn+AXa3iQ85T1Q+cOdGChp5wOGcAtxWzwh
07xLk2lEp0T4TsYLscsJNsOiDd1J90FlDjwIBiRqIYgkEPeOuOB1ZbOlpCPHof8z2924EZ51G0rh
P5kern4IL1AtBn/lYq8NYKTMsJwDRXg8alhn5nTGuWfurhZ1l8y1nGcc+03RM6zuSLCYiUGBbe1G
75TZ+KQYXhNRdhtOehEfk3A6lhE/lKLHlqJ3tIrFrzYnlJYGCGZOZv9NKHLLb2zzhNf0zHtfh4Xi
fh1WIbm65KmjA/LEoHuQFXLr+XJeyc69GjPvT59F7hXToA1yV6xY2mmOWTVGfBa59Pm5npoe3yni
bN87q3zJlfMcQwlc+Ei321KA9hbRQ1yYCzGG+axIGLPfi5nmz/21ZE7iWtAeSNUVW8eCgJyw5T6g
BVxO0bet29oDc4ZEJOVBe0f1XRtLzcvUtzQxZ64Dqu1WY0kTSl4ii7uKKtewT+8VhUq96et2xuk7
SMynrGfBCeLyGNnTrxaBCCXVPnix+ct9tvzIvXvwRJK/7VTXaLRmZJJzILTlNfJRZNZqKha5RfDn
4XSx6gUkNuJ3qsN9soeJLflQkvIKAEhiZdypTzjUX73bigeSGMQ5Zf5ZxAtKmcmycd26e4utV2e+
540++iGRIIO/1f14nhvPOVGX14CWgLgt/p8h+8j8vuVIapmHaCQdyWLjjV4BPpAldQ2D4sPQLWuD
MO62qEjNymy7BMTNTUOkG8dXMKX1xGY4A83jGPxYePBFV8X7lkZJdi3CZKNSW+wGWUIYdWVAmYuS
/Pi7SwIjtWldxW3XHn4GngbnXCD52sPJc4wCDTaC3RLYXLNmgHtrvyB/jVxciAjAvc6B4W0TGiSa
XhHWsanuCFuTMfkmJx2GNibC9nfgonN5IetdLj2xtOA759pJv0zB69PkS5mZuXaMj96KTlXqPNCy
9ebHdbqjgXTTGVRGxF124NEv1q5LTBEabyMkc2TzzilAtVBVTqKTKFUtd4c8alkLY67tXz8E2X26
Z/nxyY6VqgXVTrYWJxLf+vKJrFA6qx4g1L1jklPVobdT83Hrpz397hDT64nbYc4n0y1mk1O89Omd
TYLXQK55U9Uko4gvIObmkoN+ygUyzA+U0EzHvBp+cc0AZgOzasBfpUeHTI/8y2SWc/RictMF0xAb
mYeftfr0DTZ465Cv2VtCticG60z8edm1mPFSdIzxhvwC5HVl74thCY9DsjwnlqR7LAk+UkjDvlyq
XcpeH83mch+mmHd16n/OLsipUzxR8JIAy5BCnbP82Nr5A6s8P9VovcY8PaGlw3DXnAmRi0vjkuzI
kbqq8DDI5RAMAT0CUpmYYZw8jOmJQpR+R8PNKU+4MKg52dcuXawFpZdMferBRNN882L3K5FMtOUh
GwoQSpQj0Zwf2S1uJ/F9FcXyssBvRzXVK2YLy8be21du+0QBo+gdx8qoY9Ck16XnmzF3MAOCijjO
yL65d7zKWqVzxWiZ+dhQBjYsKj33S/ZBo5sJ6qyl8RmlxoK34uFd7cCcRqgw1G7rFwQYxQvu9Dj7
dE62sX/FcH7ADCaL7tavnGF2FOtYu9zz+djyk2PM7jVKY1YeXB/hdbGenGT4jsQj1xVv0zqAgA5K
V3XMB5ehcifsNoY+E1uyth+RbhnEKr6jsXtIip7OsoIW/gpWa13mxi93+mNwtaIc7T01mVC1A/+7
JYeb+gVbUW58CDmqPVVhE6w6F1Wg8ckQUUzXQ98djXJ6JOM2rHy9OmMItsHjcjgxVfI8uOLHW4gN
OrioBJv7c2WOl7iTLoMz7jP/NddRF8oOoWrR3Pex675MkJ9Zbzrbtu6pcRkf/z8d9X/V3+65Ekrp
/9zf/qS5qPyr/CPugFHL/8xFWf/19/4XFeX/B3XrZkBJjEs/euA6AE7/3eBumn7A/0jfsH3b1mXF
/01FGf8RcA6m+dYzfCdwdU/s/6CiHP8/Ajcgns7fQbO77cn/JyoKXfl/o6IojycGjr3Dk9X0/pcO
dwOjx4klni8Pv7epkQGzbNbOZDmZBd3UWc+BoHbAEa9mO19Ail8QRsh2uh5HY5vOREmD4bpoM+pV
lfEVe9TfmD4XiZCTH6WKj3ZA6hWNtt90DddQq6XPPLHnfUNdtOtj5fcpu3I0umWbPv6eFk/SSGge
i7mAhA2paug8cbJdDqw2CofnFS9Wlj9mJLh4+nAksRePnVSKSTlVWgacyNkouR/E3YHtTRxlt1oO
LmsKKFFDfV5K2pnbZL7xQ0GlKypnbUsmOhwTpGeIg1udh2xipEiwnLPZOJAQSpw74B6mBi+a82kY
bPzUHo/t2J/6YtkVgk9tuPDyLDoGHL35nAWkv9K4fMgtgSbQYMRaBppLK9uzPbFK6/CiWMVBx/yK
uruDcSe68tFVnm7ZNh/SRrDqR6ORzZ/j6FXF45yFN+Czc01hWWHjypgU5JIcrHmgU1q4tFm3niiO
YXIFFmSO/oimjgBtWSbFq+xi7juJqt8K6ThrzXhaff+3ZNlnSznZuGNPdOfS6MbbjW7C5hUQLtjX
3CR5h/TPYhmfyyGSZEJohwtd+UWmptoS8sbj7+17kycILd2QbShzwpShsEAw1bKi5+WFF/G8sTN3
W6YPbchQXFv1LI+NBs600vX5YxPt0+YEZHoIJ8LoESbVzpk92kkLAIcI/IRelWrLiepNNeKvAiqd
9qgfyTkfGmbZk9/ArfWeXVtqTscJkGb8WTxcAcuNVrFntK90Qbn8q+RdsVF9WG7HKLnOTv2QJNan
ZCVXJETUpduvo6P0q7unOGv7fX4hBSjwrzqcUVqpUgsyrojdvcmcJva3OHtR2L6owTkN80WGujS/
6mrqfhx89pDaiNKD9+lo04sbJ2YvcOWGLu0pfk8pW4AUo1P8Xuj9WzBCrZlCKF/1U6OYFTrVPCbJ
R5FyC8xr9NfZeo6j/MGe6NhPF8Qnu2u3MVO+q0lQMlTL41yM8YtLi7SXctakPVdx77HIrdLOSle9
V3IYTMEFliX7HfW/uhwCmxkGnfaLaDejyyknPEo6YKr5pOoICbhYWxcvRVydHTr2VrLO39RSvtWW
TZe9NHdN6zwAhVjbzKfzp1fzZoLhbQ2Oz22XfeXY9ecxelKtOniBEW7tzqdCP9ITc5BRlDeLtZku
NcxSeg7dCJ08Zr5qcqrXPJ7UCVnpk2Vh5zp030Ye3GQu08vgxA4yX5Gu5TLT1+6Xl3IMzb3fc7+k
1oLAfNL9SeYpB6ueFqpmqUZVd8MsyJ2GCAotf9gV9v4Dd7ARxTSXHHGnFxwDqnuxKXaCI1c4wC95
Vb232pIiWCIB68ImhVExUFaGLVdpBPWmi6+1Z7wuAXdYEbvc2ZERPJ+WbAo2PqAkQfytmI9n9DHn
+cscROz3Zh7nl4EZuaL5roz+ywuSa/1sp2oTNnJcc17/4UdgchBRf0WNTBL0Pz4kH264/MuSKDcS
ER8jSdn8PHx0Yt5ahDy2SeW8yHa46bbdWxBh2ECBbf6VRzuZxf9VAY0bltOdIvHkJ+30HGD/SonJ
GBEVHh39rNRekx9TfmBCj6zStCp5FsO21LIgJwEBH2XNA0xQvjbnmM7WUYl1nVnH2oqWO/2Xjy38
p2nU5J5N7t3OwEJnblgny6cZrzOwIwrOjxQeyVMQosUmJlV19BVu7cX8iF2P5QSBtog+3oU8mSv9
DaH1d2VlQ3kOEgpE3ZYioJg2HCu4G0MYbCkMQ/EOvpi7KYgvhrfWaXKMGGawx91UcIVsnIXSa8df
y9LEOwflMTNU/RTNf0I4D1LPuZDoWSEnvDnSoOgwi9/HmO7gUUZXy2BF0Goabvmz2BAvDHbIc8yE
lOHFWyZr9QucZ6Y12Kr3JBP4MrP+nbaBXdga8zZVLg1mU/vqVzLfJ8BmEaV+B5duoSYqGv6cdPcv
wFOLW1g3K/YBeV1A15DCRYxRomSUvLCZkbwNTB2ubIuu9ckeHgHCIOkW81h2y8GY6jseNj33do/m
FY6kn1wuB2Ntv1ZRS5DU4HUjpWOc/ap6D4Y/pKc2LcPufNsXqnuYwY3c97kmZbFEMQ4xPVQkUOe/
dLtHW3RwbtrWPXPG9kJwgzJfDeaxxsUuCaieCbMnNbw3dqTpChNCoEDXLDTityi/pb6MmiNbA4CD
T4MIQGCp0UBLQ4IGPjaK099J44OBBgkrTRRqtNAuoRfoMtdNGpjMXqE1gwrZV0OJi8YTMw0qGuaf
rCloAhP2U6dRxgqmMW+BG2FrgDPx91gKCA6ORiAbDUPOGouk5npLRbB1W7qDaxU2xp7j8SArr4id
8EAkFyp6i2hjmRjmA7yksgZ/CBZz5LrK57osIFncV9qT6RA2sR4CY9o7XCROvcY6K/jOUIOerjU5
e8oaotWAlr7lrkdKDTK00YgovwNwSlCjVMokt4Te0vZbzBa/aL437Eqb62aTsynmWUV1izIo1Lk+
Db5zKjWe6mnUItLIagS7mmuItdc4a5Axs1E/0Gd8rJABBo29JhqAtYZnMhxouwxoBhCyk0Zlu2j5
EaVHqxjBln8wrTqQ2mGcFcq26TEfJ7jbHP5WaRC3annchaHDKnZ0dDWsm2hsd2jldEhDyiZm7yVw
luQYZ/WOBZZkW3Awo08rDU4eJHCqkWCUTWM1tzEANZ0pqv3oNT7M84AKNm+VU6YzjDKElQE1XmCO
B9jjHAMiR/dYMxlcnS345EaDyo20AvpK+t8erN7Og2YeoJoV2TZ4ztE95hDPtkafFaUdvNmS19wk
0G9DNziWt3e43zI6kwN1F+0lsdV+NvlB1hqv9v6B1kP4aWj0esrANfBiUkoEs3ubU4EQUobdLYNB
LxDevQ0P4xdx81DDdZca8LaEdjUinzEzjX+XGgTHGoADGcwDt8EnqnbK66yx8RB+nM4dkFGNlKNd
Mj/DkMl27LahHEE3Gx8dxF7+GpM6xGoOn914eZzrEeXbBFtX8Otebn9OfE62k0bbcw25+xp391v3
2R3q6GRpFJ6H5LEsCX1yDH5Cl0zxewHnKwj6xKy4cXd0yg0ar++9O91NA1DX3e7xu6KG8DA8vqfB
fGY/APMkL5FJY/tNNuabEpI//ZuI5hr6wQ9llMOZ0+3JWJL+pnQGoNFpAGBnMk86IYD/C2jOO2PQ
6YFylMuuzIZqnyYs88SLnPfK4ps66eQB2UqOtIKofMpO/OjMbNU5FPxHPXUpfAIIMCz/kgyF+b7I
Af6W6WKddZh06iHlyLCZ2PY2R/IQBCMSnZAobLISAaGJWqcnqpDzsi+Sx38LfBMpEQZB4iM9rvW9
mUV9Z1OJT1Qe/clZYnSIaEQTWQ06SU3+iuJLneNoBLGK2fEPQKcYYnOz6xjZXfvWMm4bgiCNToS4
OhsSpwGpBj2tY+jkiE+EJNVZErwQarJ5bTY730/yJ1kLk9sS+ZNOJ1H+yxqZGYTCfDhPpGJxRgr7
NrcdNRkYWjrTMswDCo0z3n0UAbo4D/7sEdDOvHuCZoDcNGoJYdJiArfQq5aH+wnhOBLqkqI7SC1A
UMDGmQZNIkObSNAooGuRtboop/4EuQ2f6rHTkkajS/d1ISwf9COIb0CKGAFEIPDHmAObqQ57hllN
kvjEAtEMX3xzpCSZxq/IAi+dFxAUcpvbbqC3ifjk0TfmZ0FesImGe4gHsU59UMex5znmRs+ypHYm
lRJvN6OqgvqeuqfzeCYaze/VKHcVH7vcY1CXG0QOjN/umVIkkjzTixaWRYDWze9zHy9/hojY6tB7
P+bin6DvnhXfVr5GeVMRqb4Wn4aSQHbEyFPSwuxe3DM60k6VxkD/Ok+mDPK4EJIfdSCWlVXBujuV
syNS4gAOVbRmypq5ifpZ+Mu4p9qG4F1XkfujBDGvDOr5THuND2XClSUtvmpzcVOylH7B/FNpPhdB
C38eEkAYp3NtWqAQ+ScHaPYwVPolVLMPI6gNr6r4jmSvY8YOKsmOZkjof6mXb2qf9OOau+HY5ie3
49mxifiBEINdGUQkDZl8jT2z11lyirv2V9/g43qCWkrk1d+qxNWoZbfjeXgL+gui595T1aelGm7+
XX9P6LajjZsTI4sQrlp2S8vZhsjSdzEBOWfq0hFYXk3dcM3sAu/Qap4X4WwdUY08uIb3KKNxhGDH
T7JMB0IgrGZY/LIUzZvvWlz363eGtK8huQi6+ZgNmRlMoTUd0rrTmvVvL04A7y8LfHa7NCSQSszO
4c2bsqd6DC70ypyWIeTwpypued5bwawRpBGWnv5TN3n/6vImKer5MfmtBg7xFg0gkDvVWz1h9zbO
q1A9VEpFh5hljHszGAB3lmFP7x0zKxFhbcqe+PBI/uDlUzzPAONhchLcIBrnGOAfRfx0N4ZviwM9
ym9mAYpo4B+or9Lmah+TzvXMbd0MBds0CKsVM9xYKM7KJg9Gf72T7uqJ5xiqEyRHDmNSylcR0zib
gWUHvaWr1FOi0/RR2qXh8NLFvZob33kiHE//Ao+eqyN68hc1H3poJTrivfo+BSzZNo36qmPxTlVW
s6M/x1hLSppgQds6pq1X8VMK/jTmVquoZSENEixRu1bFFifYokKlW8VOx4Je+ZCF4x8qGFiNAY8t
bd7eAuyFOryIy6jGxpk/27ST+7Yo9WKngnlpr3zxzOKSx+FDxOvN9YxvO/7xItIQlHujkBTxLYOc
DEvno83YzCnS22ipSxUOr7bBYXWcGDT2+DgRZ+84BAS/aYTg4tJSTNrmGO1WQdg08mFzeXJ5iERc
OpNHOyTQOkzj3p+Nb8ftX7gHMBW7EinLq8KpnuKo073IhDuKUpP7bfHtMwl1GEvJmq80v0USTOvM
GIyNnPlKg9H5QzcZtCxL2DlbJihLGOqeT0t/IAK+DdWIDs8DthRPZBOadZ6UFbcenvWmySstt84i
gVMN5+qWZQu0HVF9oma6rJ3YQRAwJV1XJKgs2ix4oqD0uMvCrZph7MzmKQIOfozy6lMtR3boLTyl
6RcePLxo+dtx5Y7L+VoWbnju+GJWEPz1yVfNidaTfp1zncJrKnYwBbr3rr4nKEFQ7djYiUA5q/lQ
2TG/nm4enSmpvxJXS3b8mvKOSShfn6KOb0tXi11jvnbuqA5ActHaMNVycgz32Pb9s12whkwjEQEb
92zOzviyRJx/3d7ZmiFppinfUR1S3PKel3BvvvWmATfD7dmPZjY+ZH2y8gQh3gzYvJIUexSDs+7I
BB2iIanwhEdrW+o4jmkSL6EKXFfB3ys62deL4nNk5v0P+t51MGOeJGP8BxaZQ3Ar2uPiVCz1AShW
y/KTl6qBCd8UtTWDRMlhA5Z4CD1pX2k3sPZRR3NkHB8SJ0h+lbb9S8AVUpNRX1E9OVLOHigDK0mg
IdHG5F4qvfQI//Md0GMCCY4JPtOk4BFJWo9hzR0a5RADQO1LUfCGIw1vQUq43EZwkAEXbQcoJjUo
jS5lme6QeW71UOVXvvMpo5SPUWVzvDHtcu0uf5SiIEc660B4uw42gb2DTVBZ7z2dnV6rPjwvfKto
/5q9+NGUeUb+MXxJX8EgPieTXaCyOjVtyeWFqjWLsUJKQxcC2djUbpXiq6UvdAGw905coB2oNk+x
OanATrydX4XrgZrpummvnGq3VREfZlu3HYh1lg2PPP9OTh2+Oe342tM4WXfxn77LnoxqZFlY6WHx
tVsZV0HHnZe7l4UxH1DdjRLu3em9PyxKPNt4YRZLjV5+lJJm7OJuLNFDManbJNjr9DqoJ6OCALNq
dfOz9EWkJfrgcLMq+28kHnjF7Oy02pux+SDJHNh+fKiRecE7qhN9kQ8EEs55UZ2FM+xq09iXjjxK
be7RsMBPfyMLH0T/TuuiRpoOOcXUrEaBb5Y834O3hLEmv6a7kSIkfmNO/JTAgU4l1EGMy5qZ6Utb
EEOzhvEWT8mRwWZ7NdnOr1KXT1t5d1YzJGb5OczF78UM36QwHvTPJbY/ZmaPqAqjsyZtb4qBcLqc
QEXzLmyOnIMvRfxJLc+pLJKHAsJuAVDVu5oODeomGaipq44HibCShV9KBSTK6Pat1RpR6+7YhGGH
jwoRsVXdazwWJHfkxfC+KoOWZ9bcnJzyA5hel39yxBfazM1xat9M19DvtVNWxSDhJQ1m5jquyk1P
ES/6/MEF0u37AtUI63RMdyHIetoVq5w/B5987meSRjqyvBQsVpaz7fl0lM2Z0dOtwZ57m7sczNtr
NkVENseG75C62lpkD+juCM+tO92hl++sUXiRvWNti4M3g9DSA+81joZC9Y54ziX+Vf+ry53TmPqH
sFE3el4PS+Ze8EPu+Wzsq7lkgsT7o3rzndgcLxq63k3G0nv+s3yFYy8vLAG9WQRleJq8gTL+EWpc
16FxGWXwBo34aLQDGafmaDXpk2W59xEsdCx8MpZQEYybOM62cJprafMhCYwHZfYrPCgMWwklIrf6
F9Of5KXDB+eDsJ05tbcZj2HfxvsIRkr6sieMofcAbzrMH1VaHqeBfyurWClyX/poOCxEVyH+wets
caohelnriOojZ5dNyRNdNM5JhP6BJqHaPdSusZ/M9hpI9VzzDwkj/9bA7jJOd3MIyHKegAst3pg6
izd954EESyOhW4rvZcEhmGmIjJeubhPpR+Ib5byT7vIRORZyKPrToOSTZ0YPjBOVl6EIOE4Yw2kR
xln47a0UA/3KhrpG6QzrYNANmowdnR5427MnDUqN43vhGt/hAMxiGc2pVRl5U0ddTVU9WYZVXYqB
uKKcaW1e/AezSb/+k70zWY4dSa/0u/S6kYbZ4YvexDxyDN4guXFjkvdihmOenl4fuiSZdcnUJu21
qLKyvJWZZATg/g/nfMfDVLMPjfbJVeOzSQew/LQtCsMTCIrFzYieu6gEkdp+9pBbCazExPi7Liie
JZJ6I5BUdHSMtZUzdtiF3vQ2iKA94jZTKdv8JKLubmy6iC4LufJ8EMte5119YxE/jhp6p3+r3zh2
1KZnE00KRU6gFXEqRtfDAA/HbS2BJcL6INNHINTN0+yQZO1u+Q8z84ekCuwr3kcH5nea7nJZMfjN
7GfacJLL0/Gzqc+eXJLzQrUtIgyqpHqhAPYqeIiM79EqOfQdXrbgJNE6GRX7p4aHTKU7RBPgWOIn
bzb+FAnmdQbHG6qZZE0QwoJujc558NEWBsF0jaBBJUfQNsJ509BBI6WAU5Q50bYy+Kbp7+D6DC3+
2MKnEzT55AKzeJ5JV10TKznTIiXsJSJUQMzBua4Bs210TnpJ72v4pKAAiD3wCtTNWNXv2kWlqGKk
4p1xaltxtkeEyDW/5P/ss/9L++zAFSyR//N99uvXV72ss/+fRfY//qZ/LLLFXy7pv6R8e463wDgI
Av63PTYTV9uTQtqOLYJgWVb/6x7blX/5jmNJHLKui5h4iXf9tz22/GsBfkj+zLUIEbf/W3QPduP/
YY0tBD8C+3IhLM9x/imnWA056d8REn5am5prj5pQdrLZ0u8B9yNnjZDi+BCU9P3aKQ621R+qIMbK
IRTBVuZlDgjHy4SzCn2sGCkyw9wUA+tTpz/mitldPTqsjRAWKVnTBvmBe/Wa4Z47iJ26XJjkhZEH
56XoJacY+W8VyB+Ym/LoVMTZ9ElxglZxQxxdIiC3L41VfpTFdAUvcCytqX/SNTp361qVjHiawFu3
M0g9LjsSITpstGYHoteCx9h20a/QhKXQvg1jxSQ6qzbacI8qw6bI8W0sx/hynHOsTxzvFcd8zHGf
UwEFh7B2CQzS+5IrISqP8ZKHFe1xM55ZifHicn90XCQ+F4riHwJ76IUf/Whkz2q5drh+Yq6hgOtI
LfdSwwWFqfxQ1RZ4/mQVaHFxucg0F9rAxSaWC46LruLC01x83dBcXeFhGZRHPa7CUF3DKj50dvCk
muzFz5uj2YzPAfjwIQ3vmi9Gcc3C6/1puXZZ82/SHqVRKi4kf/KJEt8DUyLn0PRxDduecx/wwGhf
73OudZwzTybX/GDGBzsbHlDaHWrKALK5rst/IsqDmTKhplywKBsqH4OLmRL87ey46bFU8JfGJ63O
LHrmtI9xBvbXCT8btRwCOoqThiLFlN52Qgtfw/r2OeVwlg14uFtKm4gSZ8kIy5fSi9LHdkFvkhQy
cMN0lEYTPTirm0NHyRRTOnUWjA9L780pPpj8hqVnYWD4xWNzDIvwTle/a5BfoiRd04HvET0z0v47
rcQlpmxrKN9cIKRavg8kOLsUdyZFXjNrbF4KQdXfyLnX0Af1ka0EZNdhkxCuiaJzp4Aqa4pHayki
o4+UkhJCSHVk220SbMFOpVHNQ71UoDOlaExFSmHqU6CaFKp0qt9xm310vHBTRUFPPTtR2OZLhUto
/FGZ3UOz1L4pcZ0xxbCmKGaFD/D4alAqR5TMRASy86UD5Rf1KanhhqxzSmwQaIeIkntGK0EBjjV0
M1KQ+xTmmgK9olAPvX6XU7iHo0uGT/QYUNBXS2XvUuL7lPo2Jf/yYPrutAurpy7yf3c0BmEKAKXK
bl06PKB/zMjcHEEHuwkr4Hp4MPv4sUET4NPv0HT4s/WI7MQb2ledqZ/coBtQlP60KgEtS2jQutDC
ZLQyJS0Nw/RzR4vDnvgHoP2HNqc31wzvy/eaZuPzTGs00yK5A981o2wQblcAkwCZly832PmLF2BI
ty5AkdxBvUCmI0O8W1xnLw4tGVlpRDXToC2NWr+blD77Tgkjgkcs1x8p+xp1Q3HI9JJ2D43umo3i
r4A2sKMdVLSFOb4jxpK7ZV8JipwGrj6I+QeTfkEhT18518+lD1nAggF9Zff6IJqI7QWCE/Tjql+5
S4c6dWg0HZrWcele55YCP9Ldnl08RiRaXGz0JsDMMNnMvB1q6YMrGuICsuwx6r8CmgzdiwZ3FL2z
vXTR7dJP1wxPktz6TJZOO2aUvHTefPn2ngfGuRqpexC9CQyoALpABEoUs1Bd1ufT0subNPVR7tRH
JDrE9dDwD0vnT4wtbPPqT1EAqS2W6YAXoAzGg2cvcwO9TBCGBZLrlkh3CIJCIM2goVwmDlPPU2db
clgvwhse5PEVtPm5+7+TCv0LU1YJwMJkhmFsxxwUCdp+d+uQZODFzXBzh7Na5h9zzNHh6JpnyDum
MiOS3cqQQS1zk9p66/rY2PG+U14usxW1gAIBHWO/KyvIGoFxqnGRt1ZOJA+sKrVMafzOL/aAA56Y
pqLlXGY5OUMdY5nuSMY8yTLvaZfJTyYGdfbMca0ZFOI+/54ZEjH8+Ix1RfGFD9/OPmaGSdkyVQqW
+VKwTJpC3nxGLkxh+d2ZQzGQYpyF2ZgRVbHMqkyvpZh084cwYY5FekYOw63tWQUbcCMH9U4Jz7yn
xshVcgEoILSPSMRPWdFf+8o9kC28jzJ5DET8wFbrIyckzAbuvPG7nAW/enKQlwROeXNlZ67j5V5M
ZLEtPYh5+cIWzq3R4OnJGecHHaMh35rXftG4LI7s3Y+djmT3OHgRq4zUQkJuSVq1yJHLy0dhYdMk
4mgQIZOrDKE+cvFpi7Z3gfd+lnG9x86Ibngk3rusfSZXxU9BfO46SXg2ssxCy8zz1zbkoXmogtkj
/PZm74uZ0w3/xi7GbMdBa19U3cxsC9Cb+fg8wlTVe/4tJHkGXOR5zuTYRD41NWgakIb2ejEEltvS
okHvsJGaldiLdCtxCT5lpvFnLl5SY073gysU0Z/QPOnZyl1pJM+J81BOQbvpGmLsKnbbm6ZwnkSJ
NXYxEHp99BoO+R/OP+p8C9vbjGlVcu8RD0Cf04g77dZnaTCcLstpkwv7ak32b7fr4eZcYzc/D0Pc
b3udwosi31kGptqYI7VErDNcMswg1xOMwo0b3YiycdfIXs3lNUe47NMee9G27picRUH8K1ZFem61
V+4k/vW1OYhD2FaPOBf7lRPm5PHMzFgz1z8PCnrvpGCqVsa3zIKSf/zBiLxDIduFkL0MMhUrpphI
4ihQx8ibAOwPaot8lrJKkEAjUc8ZRkA0WNrdzVyHl9nESkfXwYJ/bVkhOicI3xR4pJYKgxunS0+e
5mPKzYbFBAKQtcOoB/PZloKzWOmRbKtKfgA3Jr3Dq4gsGb3fMIlmCBAkfDLApo3D2IGRc2eUJW3g
PGEwkjmpIn7JrgyuEPR0+eWa2cGJ9dPot9X/QA5//1fansByPU/Sdfz/Gp/vqPlnsOG//l3/6Hws
7y8Tre3SXgQBIlm4gf/ofCzrr4ClgSuFa1u2zxz93zsfz/rLJ0pdChRUrjRhkP975wPXEGuRBbnU
F5aD7va/1fnYlmv+U+tjY7PlXEFljF/Pcpafr/z+eomLsPk//8v630uQwlhMUcECWi3TqXRFOQAT
hcN/Jjh2l5lzs0cEd/Htj9HlFJ4s+gRUOe4uK+bHtsgJ0JLGd4sitsrp2uecaLC8A75S9imst4qN
brbIePOqfzevKlP1yguBRuTsWSJTQmsCCkeGYXI26vSxnbnOooGsH3MieS6T5spJXJAETfdiAKxd
eVXG6Qr/SOYFcW8xaTaQWlemj6YlisCMZ27/VtBkUIShATBNS+AWyL+NiH9VVbTPhtsY7Mk4OXWO
jsNPXXNtPOZzV61hgfgOhqtgaIO97yf51m2wDMZ/T/n8w9E0s0Ig1rQKiHyKyd5Yud54ZEO218N8
g/BirCJoPK6ygeX3C/efxfZmxqZa1x24wFYle21+YTjlIJeW2oJoO4vel6ei4IWGHrsxpgKahFMy
dC37l7CcduZA9G2fklU7aRSCdW/BKcGaMLlNtk8zFmmCWmmf+O0SNgC8JxDNdTAoK8nN+RuHZLiP
I3KPmL0zG3NhuRIWtrX84CddkLbKda51lhj7RI4/juXkr1NI1xERUN+UzLhcl8uyBt30C03sRLs0
tBlq1xQUEha24Miy5qWr2JuxnT7V0n/1WvGNYEJuoz6azlBkf+RQv/VBQOCMTf3BuKzP4UkO5W8/
EDtb6ruL0NcgHbSpk5/GMD4d3IRYhheeYnOeRhIyQn4NPkgKVrdF5xEFABDchG+MEj1alwWzX8Ze
9OIW1URIxBw3WdKzM+zCBV6AYcTruXaAVa8xP5OaKFmgVsuIKryOLKaI+yGlfZFBOlA1iRfIHzpk
W/CpkEy4L37j4WXhSe3b25z0uyhK5ckIxN6Ioz/hEL1kC5Z5KGCrBQq9ZBI0v2vDujYqrHaD4bzF
VXuqwJSVBV9QZleQiQSaTTQE2fQg6pxdWEbO3wxgeBWCfA/98s6LBPIg+x0GmN5GG7pBHrJQh5Vd
kBtR5etxl3llu+4Fma61nPyNVbtv7dhVXPyadGLgo726Elj4e24SfIGd/zNpscd1BC6QInju0qfS
qUts4MaeXT17+EShKnHQ2nCjXspx3JmQ6C5ozOTGqvjRi/HetxULXDAVa7tLKJ94VdZOh5OmF1uy
aH8yA624Kg+gp8ObDzjTeTTt4yh/RFXye8DW7qzXgiznnRqsF9W57x36523JZ+A442niucWlh9mH
DAUQlFQCkFXN8VMI7aB3YFUzwBjq0V5mHj/5CL0s4jc3uVgNRitdu0dw9+1Ordr5pAmUgfurtb0H
7Hn+KU/KI4hyahSNryxNDqNIwku8LLqnaj6QyMqH7LccGDmhnpCZAodDCrN2Q+fRvngOnj36wjzp
723N++2PejtEuBoCYGcT/00v1QZIRSxMdAH8P4GyhJDrBoRfmm44W+SG3hX/TQ6hTDbmdvRJ3Qyi
R+lX3ppvNUEOCE3TxVJpogbfVEnwWvr1JvLkAHGm7taJlWWbeLEH9UjUN0PovJhTa18GRSJoFPER
DDTdXt7c1d5uos8G1+vepb8GINYPeMZIn2jUkrLlQAKrqYcHch6tMVVrFqW/IPIRfOIjkc40BXtl
MMdK/7ZruQDgOWyglbGA7sY9s4tpFQMwgABHJm2J6hxHGNndcrS2KuFJzaL6Cb5QsW3h6K9rP7+T
4+ruyTvE3IFVbGtN2CWU/smc0DzABmGFCbWQBVy5m1sDWjdxR3FS7xLNo9ca5K37+Gcn3JVAQYgC
S0qTx7+wvwRLs42b18z6MZquONwA7CJw9uBjopw0vI1pJD+0IqzbygEtVJmfIc3Q/mLQywRjgzm0
yF9ooHvjPith1hP7gAgGCi54iq46u6ZDsY7cZDvKINpaFWN8ByklX/r31GSsgfn4i8Rm6wNGK0zC
lefgCWedz2K4bdft4G1gqT25M8p5nF7IPhv3z+DaQB7g66w7/2CDoevQIuCON6x1spmailVBXPUr
+5QPdJxTP/C3oZRjo7byXANptW4Q6jfTrkqNE44C4p+mCEp+cgK/jAXTSR85Djap9LCl6HmB+PJU
kp5ogQXwlQu0kNWhF8o9oMu727TfXie8daXkvHU74z0McOcEwa/OUI8wG0hAhq+WQ7reMsws0LFK
aws1CNlC2UHxlWTNatFeIq7beHEAmFV+Jkv7wa95VpCMzywEWe+UySaeum8YejO53CgVfqyWUwTz
4xIu4AHkhXlXO866rqYr/HdIXSa65mqu3jUadpU456CO/yTSvosJ80Zn618+KLZjpVNrbaAzHVh8
EmbkvQ4KJZSIFAChWEBmjI6E0UAmXx6hThxHJa+ji/HT9s0TL12Mzz/hddGAhsKkucswe3Zq+3Gs
BIuK4ZdywxGsFHgls04pBEbqhHwRkvdLWlJD2syov5l5nFRBRKwW4pJEvHiIJfdwc157xB3FgguY
e1ofAp8+vswA50KHyjdIc0RVZZ+B80pusVbPk199xTVx0Imi8fUpMVdhxJbacO1niI0+lnByQeNi
HPlfqQuHgaD1KSfXRQfffYGfGMYGaz40OH278azmXjeKFJ7YfS85RbY2BGt8A+qxUjY4G7RG1nOW
0V/2FqIBSzeQ8Q4OtIM4u6smZxmq/9Qurq65uhGxaB+9pHjDaG9gJWfja/k30IPvbZudyt6Wq9rj
YC4aothIh4oOQY7/UjdXuzb9Q9qFLaDl8ZrzyPTVrWcbvsKtwdYxBXLGx7kM2snPfGZ45J/Y/S52
VjyhAS57ZaPbI0d2lZIm0E6IWFmRvtiJTwpClh+tjqTpIW/3c8gbPhj5a2LXv4MwNFlmt9tauPuI
BhxjtFnt8pTHjWRsrrD8IBu/RpbpgbTIE65oAhTlPD9DeeKpLXAi2cOXl4LjNQ19tjILAVVKfaqn
5EOn7XOPc3MDXq3fGco9DBpuTjNNpxySJ9w0nAhNCRLFqd21ZeNcDqcawORLlWafXlEf2qZ4a3Ji
WDx+Ngw95ykyenI++fxYNRALpVHLZlPP/MES8ljm6NRK/LSuykcuSmwVCdKgUc1I94L+mKKyuWnT
3Jv5dIog+GEojtC3VF9+yUJDFwk8AOgvHvjVbaEJtBhsEtqin94i8SA1KKMwvURd+Zr4/baE4ity
GgFFB2BYL7UShPuhsWSaQNk34rQIzEsvQDmgdV11RvyTFnaPlBN7cJ7GmAqm7GlunssRlo0vrl6R
P7EBXgSdq8qtWcmPyOo7sZeRWW271j/MmAspOFtCh+P3pAT7Z7f6KN1MrAchim3mHNnGfnZWn29q
a/7yxC7He74o6Vel1WL4TSfCA8aR7TXFykI1hOc2vYX1ZC4E3F3Vy0unWsZ6wYwGyMgfCHc5O6F+
TZqhAlKQYiVncumVdXpw/fjE3pp2oWQCqUPiLpxyxiqwTxx+NN33LaNXtcHpB6gwPLt9uE/dSW+9
pvrVxz5+K4PrzAQmyAWBtqXm5YpOjqIEt6qO7CoL4R7axK3K/G+8CRdVpRc/rIGldCyZ5lS8eEmI
6NCpyL0I4J+JJP1iQMRtrDyQX34TrCA9zJuaqoexhXeUqMzThSIkJ9yQhDkueEYP+Pe8JNHAxeKh
SlDG8l18zS7Cen4JQpUhHqTduY7ogxC5UivZwysE4p2Kgs9wMHazod4CHEfSZsaqyj6AZP3ANFCv
a8kuwBTRhnSKGQxjtUHq1uxLd3guMiKB62FEy2HPx7JDUWY0yIwR/gb7FMWs5RomiUUBRpAoekrh
DS9+Sr7p3chgZ8WSed8jkt0MNuNWMpzgNzm0W+6183ixbcHOLStBwxXWW8viCMFrx8ccUClKYyXC
gCziVm8t7YfbzjQrfmmuFXcwxIGLzA/qYiskLSGcse80IW07j7ERVHl8xOkFFZD8lX7gw6AmWpo0
rJADqKfRsG5OV3Yba4gf05yfYbC6ZzDo7So1TJoVMaIJVe07jIB2M1kTWcoO+gux1C7jm/LCr7hE
1zJH/acZ+gcdhxufJNptHyJYnIdYPf1uPKKgRweYH5/uqhFzf3a4Gk2YnSs/GcptzJYkd7/pjQnG
y/IIO5Z/mlM72zZl996ybNz0Jm8Al/GBa76H7g3bnrWClwIhy7g1NrUd7sxOWCs/zn5sHmWW8DSt
DVBao+A1mLGsnoEmZ+AohtOykjHjyTpUUB2gCwVbgiefKd4RUeNgSQfLPY12fczb4mzXyTZOOzZM
xLHpgARjBIRFWmySnKnWRDywmVgMtArCYxmQDg54pShHeTzDwg/lzoqid2EPLkpNwsjgdger7wba
IbDIEYlUfJxK6zxk84Of+Z+NZjbci5vqZItWaSF0Y56sjBgdvU5o7+WfsFXxsaeHtxhsnL1uBvXC
bk+lkmgUo3vNY1awSVXfCMn6ps5q0GSBgzZQhq9xmJBmzWVOfm7Wn/IGjbEKmPmnkXiZTPORfIh9
KvuLg3ONtG3Yfy0UJSYSQUSiIKMCXU/odtnQlF72UmFS3sV5t9aaQUbAlM92kvCsASFuO8e49060
BzRcrsqZEQYZ5elF+9Emz/ovu8gOKbvcVdKyCZvlB5ivV+VjFbGFPnV28+2CoC6r+UqR1uon0J7r
DCMO61kWAmmU3HTSP/jsukzLRPeBXRfq23MEIMuNwK9Uqrt2oyfop2ukPHjCKFnPyyqsypmJ6lCf
5hIWJBox+DflNfZFsk0hmdiowwCh8xEyLz3hFLAlxM0iexm5UfdhBzM4WoTAkbrMqfc4LAN4yNVH
atSOEVE8m+xHTLB7uuVdUcuXwiJrJXucrm3rMjlqEpLqUygH5fitMEJ4gHaXlHF3xMpBWS1nG5l+
OF3k0JxUf58maz21jzKJ3roISnk4Jqxnw5qLmhoD/qZG1mQUtyizfxsPOmM47/PEl3m296K22GpK
KC0WgBSrMOGhmy7Cd9dF31OHFSTliAk5O7RhqMkceO6GAHGj/VKpZIuhuFBfiQhfp6x8GrTE0uV/
thonoDfMT3ZRG2tXMOrWqHfZW0bXNGBn07hTs678+hiG3W8l3XezSsq1/6x/61B8ZJ330Nu/HD9o
Vn0Pj5uE1jGP3sxOHromqQnHwYcN7R3VFd9fPhO9kAKY8z2bhTglIeIZosmQzOs+uaIzfh3dbEt4
3KmZu/d0hKSap7da2YizNPR3EfufEIe5XnB3NoDmGC/FX8bgscXO4p92DsSpz4AiBioSJ2mVNwJ8
xqfKZJA+oOiinxq//covuMsWS0J5Krz+oLwZC1+AJzbwYQ6OYt/AAmauxpqFGs/0vouMVzn1bmri
YRKGRmBVdq8ABC9WFDuX2Kh/4bANz8q6p7oecE4Tygm8H61xQZSaOe3rPt86iJrTNsTYhvJdRt0+
M510HWXGZzjPd/qH1egmzCiFwr3Sl+leJ9ZD4r2Sunb2O2XimLPsQ4cOc8/ikRTA+l3mbk9/AqIJ
KLEFiY/81ZE93qhegU4ij7PolB0xpztq7O3ge9uQD5T8ZHDABcGKbVFCNwm32sWGrlpsgUJxN3kj
zShkpMK5xh5w504kOyj/P13vmLhiAFiaJWWkT1kT8CDmYubPs/iuU/a1CamqdswLzd5b6e4dWPrF
64NtIuq1pBhOasRdvpF1qKSx57GNbKbirTMqpMSO90LRsA+gO5BSAXymWBLK55sUH8AOBTIFYrNI
eP+TB8bVZOpbRAItX7QPaOvCq5ZEYxNiwf8nmk6xDUt0SNPFs9HskrK+hY3x4ceoP+yi+Zt25LVm
2VjlYgej9dvQ9pubY5bXEFEQ7y0gmkZszFJeh9z6RlD8yTXJsLLLDkFcPGUWZ2zfPcT8rpVoX2cH
hwEhutfAHFOw9tURJ+IFi8ILfuzf6QB4koUje61xlVYNhR7/eLzOJGVUlbGB/POGq4+vYoi+pxhu
a1l7fGgd8X55NflbKpHt7DdvClKYWR7Cizkyfgg1zZiQTDMhpK75MIm06RCYg2XNvJCpuNg0sXDo
3PtfENS2NKETJ2NgjK+RMRBhD6OqQPaRzA2dLynyEEHo38N1ExZ7gm2Q3cp0PpWEw9OMOpc+PYgY
Uw6SPijzSwzIpCGrtWc7b/54OOpr5gsQ0Jg01Wxwd+isH0twOJyDS/BfTckxx48JfWufIPrOHVIl
s1C02PMv7IghcUfFh2wYwRcczKqaMcXCu+uMHhfttKQ9kFM4NuUJBWC6Cdmer3vHPTkDUDoi4o5t
j+sdfJRMs4eZMG9AZNZ2Vt27SvGyBx2TrClhujo1qGWxKWwyN9s4ajzXMHdVGNbbThvXYCyeZJpQ
ybD/iob+IET/PMnxM6XiDP0i2Pf98OZl0TWxfTgb3/AiJD+6v8SjB8NGudmHE+7wmb9wtgQbKraH
Mf60BkhQdoJFOffxSfMzrmLeqNVAR7kKcBYM7PHskRpcdM8czfAu4KegS9TQ+BhCJ1XxaineTVdy
z1S5n2wFcYNkBFKt2wnyUC8oIkDm/iFy6cOqwTQ4E9DnIJRneuuz/husQ+xQBBTg6520fNJIOvA+
kjeqPOvumbdWGh9Zb6790WMG6EZHmQw35EOw6zj4OLG9p9BIcSIzX1vNjgWTQD8Ri7nW3XQjejgF
Sqk/g1gHm1AtSwkHKdAynRugWZPExn+NDvvhbDQls53gUldyN0QeWD7FRH30rBsArYX1NBznWd1t
9KjYYQ2CxQ1FPZ+HdEd3a6weVOXAuqxAcYzmI1X7V7mMX8I5v5cUaXBS031XG9/wTGJmyQm5fhmu
FdEqDOPyBTvfk9nt5rRQW6E5OSOCiJGX9Puyb064cD/gLLAkHxhOhuMNZ89Ru+2z3ZX3tmceE9us
V215SrT1KGT1Jiv8ycUAsdhw5CPu5weat4PjuhJttD7IIH/Ngp5Gm7N34aE4KaaI7k8Rl3Q27F3F
0GN1qhtzMwFESGxxVvb4x8vYqDI+uORx82G0xT3XtC5V527alLavlOne8AjuliOvHdLdj9kaMLuy
GcZN+QpLisZuuo7MVY1OIGzV7peIZ6bUsLfT+iUZ9N0Lg1NHY4hfefyDj4P0ibRaFSGVWOD93RlT
uRvr8qEKKIQYfEXron6oW3qnVok3WdQMg/yUL24oDoOa/gxJs5+SpXrHjozEbzEBZniFBVgdrEIX
upsPP+SPsjD5Kfv8MrjLKVPH2bofs9+VnnYp8kMwx7na8si+Zmn77aAQ26DEA7ulTbRMK+QCcHif
XIDi5YGRecUBWtPXlbu+nm7AkS8Nd9Egk/eBVGBCo99D+IHYTvDU2YsNqnvtrPzDEH6yk2PBZ8bE
f4KYCTDg6MTF82CPa9EH176zjgPu/iYYjgImZNYHmPVdiBBE60SIMOpRnnyvf0zlBOkHQ2mSc8Mz
jktxvXqwiKPkZzI1cDfqnTn3qs0YoCUZqmFrufPrgOdB44y1A5sPgYcCU/q1Ga6SKQlmyfSOdYCo
R5c9O8fjdbCHx1yyni8FHy4JGUlkXhqTLfvy/x2nozb9c91Uz/FEQEzrX/NCXuOW4mHs4eA31g6s
09UZYzzKNgqFoHU/2ia+WO74qEKiKbB0v6Yq+Rma/jhPeNWJKP8bYWmMUKHAqGk8sN+6WI34IxrE
P6JXGZwwvs6+aV6nmeIsMdW3ZXcfkA5eShk8+WP22kTFnVUV2ns2V7375Y7xW1rzti5vkOrSH0Pj
wsoNujneUWruExWYsYa2cBjZyyRg2iC5T4+wAy5pXV/Mht/O6a9lyIis5Q3qsL6P6ClobNhzOjho
Oe8RIrUDnX3xO8jzm1lP1g4NByW3gT4E7rgWuMsUanbpLcO1wmFMnu+8rPmoNUL3Qt0zFE+1P3yO
Ca9XkjMmLIeN6Sz0b7Jz6+AUo0VbFc70SMmNrUKcloPGAffPS5EfCltd4evQQUPqWXGYGa18tHsU
oDMsTokAfeLvquslOxT+M0bJzBvRYajxUNTxU+cZOxiDt0J7P27gP0XafjHL4Njx1rcLY6g3u3sk
Rlx7LSW2PcYXYKXzajbT7zkmFtuLGXERNuvVr9KfyIIzcAyEvQy3dT/dMv3Qp/VwBAQAqwL5ARN8
KCLsXGhkPGFsKiP4iDPvdWR+zSh92HcM+zaeK9ZSUnemU/UdkRZOh0rYsql+6oGpVjhyfzBtRfwS
7tHnuqR+FdO6ityXrMtXRJEUK3NmwtfU4xdy5J8kH05yAhibzs+LfnQ2yHswxNGak31thRu3Kvaj
jwWJezbw+x0JATPHMq9ngwvRBLky5CCK8TulQl5nMNNSQmoQuMFasKd8lXtcBocXljgbEA1EAoTG
uMmc4a4Y7jriqbCc35PNFwT5gwmmBqw3QZggF/HGbv0IBTTFarjpC/5UVX2xc/A7QL/5zEqGR6PH
SmwcMDthelOcRn7scx/CKrdMtZsz+236Jl5KbxL+5cuE8onzHayOaz12HbYKWX0blv0B4O/aoWYO
CXIbKY+anA2bbbxVo9/icU1fJwKRV5iJr5iBNrGwf3tp8CSNaJtnxrdv+bvEJexkju5K3hC7PToT
IyNL8Mclur+Z/Wp4r9IbOQcrATHBgHKo82bTGjYQ/B8AW6zY/F0am3s/2wHdP5TkdIBjoEVuMd6h
72yfqm4g7y45hvN4nZXJuWSn3I7463Gvhizhp5RhDBbLFks2UbNvU2uekTXc6jG9OrEENspkxYbA
ANeVJSVMptfwwTCZRfLdsYqfXMjyBcuX1jlPMt9Fi942Iy9r5pkMreowN8ZmjLxHchdOGdTZpsYz
MzOBxezcXeL2HLYYLXSiv/E6T0Q9R99ZQTkE6gDYFNgUJMc/EfFIJN84v+ya7sVJp19ysE6i4K/C
cFqNEQ5oI5l+2tj+I0ozWHcHEuKV+j1GNZ2U3yJ0fo7r+XlOEkaEPms9lu3kZvFKQgV79xnho4x/
zDN58waSGwwXXfvImpF/3UggF6nRo4XVx971rmGvW+3+sbxpO6TUYh0hbUM9vRPEhdy5xQDJK0zd
1HrnJnseEGb6dssIMkIYZqU8/b0s9rSy1tbx2OCiyFuMwXhpYSFtWhOUotXK7mT7JJAYOSwobwLp
TijuFDD9muDrbpJYtOvE8NhhYIHZdd2uc4QAClDGZyOadi0c5E3S1QDcGG/LHvh0kXZMGqBN2LSH
sr9LlEMnVPMy5EmHhsBp2ZnM3CTyBanodIET2y6o5EAl10L56VpHlKrk+j5wfN+dOvqxPWYlvkP8
Ul5R5HPwbLxxiC8Oy5jZih6MvHnVpFgBIT4ifnlzPH2VSOFXuKPnh1mzbwg1wJFhsJCHuw/UpCOS
Vc62hK9o5QnZrLRffhOxx/5nle4Ek+p16f8Le2e2XDmSZddfadM7UpiHNkkPd57v5UzGC4xkMDEP
DsfgwLfprX+sFyKzVZmRsqzSu8yqwjIsGIxLDO5+ztl7bahZNOB6ka0cXbSLXNjl6f87df5FyZpB
K+dvJWufcf4lhyTSdkwxW0CUf3TtoHn77Rv8rl4zfkHz4+jsLoZBL9BDifabfM37BT+PxzgdKKTt
eLr1BwAlkjcHxRvKNosPw4H7H/I16xfLtXWUbWzwhu3zRz+ikqOv6lbBFqxK+dPv/63sihuZ1+0s
R7NmvuRvXzdnCHt8IosMQs+zfvwXgMw/q9cif0JpplVzkFJ7qqVWr+oiKXdOWBy7+omwrk+26I+4
aV6qGB6wmK6GV60a68uYcEp2qsmXHv2vVsCihMxU4TvYVPWIfiK0PXIF6Me3TAU3re48ZnZATnsj
TyZq75WZAWDXhxy2TKJZK9YbejK861qPk7IVZEFl8b3LKWxJGCunUuRxepU+JAUTjck1p4OMrUe3
4SzHMbLelr3mr2r6f8CVz7L2mAemhKDYTbFlbh4zsA5eua5gM53w3NfefY1Ds3WA1saYzVEm0O8T
5bckxbpUe3a3sqDuLntpuyDEU7l28xz3ZRShbc6m/Kw3gmDIzlpoNXiDYA4IUB5Fge8wRW/9jgTz
8EE53yEwbAR/DOKyz/aD644bOYCT4NZjwKHxcGBcimfPSus1SlT+HRN7gpN8V5AS7Ch9vk/0yV9m
pfYrSpMPOznqLe1+LWU8H9kcfvWmaTdx3g9r04B0OVWteqddtTZ1B79IYDyy88drXTIQbOn60lZq
7p223hhV/G3oph4UeemuwwbQgtWdssAtmQr0JDYKJ9nRO2qxJNCrcxM0un0zUM4G9n04Jc9Ay+lh
mSo6Ds7JklpHoM/wqkyWrCTVPmtVRas/vGa/P71/fFqd/9vDis7TNYilRhHq/EVqCS8AgGK1TPrk
aBiY8jNJmZiRL6EbwUeqtJdGw3lD0g7wLiil/TegnzsZg1HPeQYSAmDOU1ueqsHadRogPwJGQJZX
/bdEBO+llzQnn1ZbinNgxTmXhgf6mCmrNXogIEd7guHpMowAk3XiB3xRP0TkO71FtnhjZHxAZLEe
Q/Kr7ITHxIe04DibPGTKqCAZjF10rQzjgaSaFORdvftBifEFxMAUpd8GF2e6ZNQNlILY0fu/v3bG
Xxx6umXZBIAbFphBl2v45xe9HxTcDdh9ywhS40AJvMu86k7YPRxqw8ckDTbHt5rhVpYVRTEy9E5H
IBM72qNoUt6ou6Kh1xo3SDxXdRUWmwT13T+7w/Md/PNyNJsRieL0DPqlzs93uMH1FgjMxUvp5swD
iNshFg3umhgvw9SiH0i9dh2IGJ81BESG6U8NaDtas1S6ItzpjCgXUYXgspDGTmryDsswLQcLl16v
M/2YZpOLpdvh2iExy46pca0ACpsvXIS3M/sv6ZxuJQpdgE637irO2Ju8GfwtrsAXkToJhW55xHgF
DQ0XEKNqs9/4sV0zwIgxmrnjfdXkzwVjOLARdb32GePUVfyph6GB+k9j306qi2exn5dddzTkmz+E
FIKTSUI56bcLPUvU9p/c/L++OPNKH/AIeHhF9b/c/MQ0exJWEL/6nJiq1mF2rVU0GXQ6u4WhA8fn
mAmIfZGlpJT0/Xvs2lA7kNMtSTS1f9PDf6p//8c29McX2frrbfZ4CoNZMY0+nG3szw9jJwZEuLRh
Uc7hoktEh41osjbUjr5XUC7NYPTWA/4hQAUpG5QrM78ZV1U7JwBX5rI36DSC1zyPa6lKtR4s8cly
XUY2BH42B0Ah+oHM23KN1WM39JjidfLFwQFSZ7skMJVDry1J2Jk9biAdFNyebKgvxlQly5wkuWDS
Nn9/E0zvL882m7xtIjMKHGt28/75h87dygM3PstcJWh7KT88HREuUSfsUvTW59VKB7iMcoWRXpQA
YqDZodSzqMKt6uv7BFzwQg+YvzS181AVXbmacG1EzE6ifNahMGXMx5gDbaE+A5f0JpvwwcqV8p/c
PmNeK/78lno6TUAjcLhAlh38fGjoyq6eJg1NSqO/umzVoV0j1HASKD8ZHAgrfUCVCQxGR2SJLOez
nVB2//3lNH7W3XOWMtDgcbpyMQDY+k+XE/ysQQGa1EuRG8zl9Ygj92Bew0F9TNDpiW9BxuESZbCb
Uh35Z2Tt/v4T/HhKf7oMSHlcz8WQzYLq/7SkZg4ZOlnADfUyH5gNU/tllhBf/Zo2VBhuSdCTVFSe
9I7JNUAV6iCLXwFKzA6wbhasr2yVqCg2hv8tD1pv4QrUp5MOm6yPYyZ6Wb7SUxvNr/owyxpcFNUv
iBd54LgB07M98Yp5pAfO7feoPTmkpjMmogvS+nCcyTGrUR/zhBENzOTxzZLNvuSM4g4eJoUULIA5
xVCfKdAZMOHBHq6YPzFQT5W5/PtrNR95f35oDM/w2X8MB+iQbfnzBvUHnwTNn0kyvxbLZDCfmZ0S
VUjx54/20ezgDTZx8z0lWiNxYrniDHhrehx3oDIHFAE0TRgI+0sdRiOmpLi4Zli+WeutWj1qeq6I
WMz9TeZqDPO6ZJdEmYSggurB8zSM2dXwMTrjywTuZlM3BJTQFIJFUcl3rSqtpW9pW9i83SaGg8P6
ga7HLJFkdfVwJp8nOublwIaRqEMmkrOVtq9TzDY4DdTZk8pM2svIu9OmuwShYKzaZHskr+NWKStd
lvggQfNVtDXbm5ZzDot7wBHaaHyWhkJinTmMReVTIoEx5K1/trNp6677XL95JX8/MdLt2Otq5Q6V
hd6Yy1DbrI+pbT6I3IRwCZuKK2M+xlhANp5ebhx/lNvIsxP0UKSnDfaNdlmxc0lSXVTWyCFFTOG2
hiG78GRe4CNV+sbyEvCPTO6z1jWP5hCiEBRbLM+I9GvaLImRJZsm09BJywb9ARKFqXRXZLDYS9g+
3yxJYlsJYHsR2Dzmpmc+BRlombzzoXc2IlzGbYYYCCEUDY+tqhHETDb52Jy4t65MvsNPvvUxIXvm
PLv1A9wINSJ3Q4OB1NfD96aELeSzGe87IJW5EZtLzokvrsPGSp4tLZBkZYcWCjO9DJGJqadpIDxx
EvobSrYnkm/YZeeGVBncREOHqsB0AXm9A0BQ3PvyMthMLxlmkbyhLXsgTZu8Tr4XfnfftIjnxv5X
PNkbxbve5vpbUeQ3V3bZouufvIQ2v5vNEXToApctzA8DAA1ikvBEocfMv7GOjQ61xcrxDjSCMwn2
lAVhiCzvCopz2VLWR+vAb7l9bgRCcECjSY45mompffCCLQ17nxTHtFzJ9BKOWFCGEmgTCm0CvJFV
I7Zv0v5TeH2xT2y1A0xoz1kkMVJwTAVBhNsTzqiXhKeQFgYqynrng4pdF33AAcAKqo1nMWNvvAl7
EPL1pGiCoyW0O2Q4X0ybq+vg108DI7xVkBFCjjmpJkoGWdAkYyIWge9tc0tbSkXedI6naKN5kHjr
Hn+EaYI3ELiyxZTfk0tAfBT8tLzHKdtU313g6hAq668adeQRcRedOA2rbYinNGvyaqWU3hIGTL9T
FLY6JhZTSwYCL3Uq/R2Md2Tw1YVA1/dIBfRTAz0gixN9ZmkmJiFW3TvReajz9FJbRp0hLznWhkyE
FyP1CU0z8f3IML0rjeijqz8dzUiu7KOn0ElgNuvjuRMxDzrIA3rxXzW62JaaC4c6arKoyY8lkTBr
hH6gc+wK8reGEcXO3XvpJwHV0zQeOr3dYTVNzkp0r5wGrV2WZNswMJN9N2W3HtT1pqSXt518S1+p
OXuGvY2KrYQN6Sq5o6DUIPUtMsk/b6UBUPSYGWCef4Rd6u5HKjoOEFG9K0hJIfuuoJHa3pC3Npea
DOGwEM0JqcS0lbrxZorQvljuZF9YRE0iq3fCwikTkQ/+0rgMwLXD6PTRsSfmbN16eIxGo6NlzcAT
OI78hpIlvZfgbgFDWu2WZPYGzQKxZYMfOwc9Iisb+bmV9tadMiDVdIoFw3SAKzrj+N1yq7OyBA8o
DxGODHVVeT8d3eLaT3l40vyxBgvmg+lmE9liFC+YUeXhSjZETjExqwFDVOTG2a9lQfsWXK5P5zl2
TmGgfSQMng8km6+T0tlzpnZA54prL1hDwfbhgCaOGgOqMB56oxaboAYEHIN718ZEXlotwk0Nd7Z0
ah6buRjq/Ww80wvdyWxrJEay1BxuuI2mzEGCtPFbfNNDJZDqVE5wLUrUmQ7mHztByzN6zV1CvXKo
6DTujbZ4lKYfbObED+Iimy26wvLoZYUATBl/mmEur76rG+vGNo9BCivfD7P02cA/X8+G/CpSTOn1
YyjLfIXJwD7Efg6wxBqPOTMbEYh0n/KMccrwwk3TPyns16u+CQJ6DwWxoDYuCrdRTE6b5rkpUafa
BsGrcSquQz3c81eLpaWF4C3cUNukTQjkI5/nGj3tA5QtXu2DzsTbtK9zE8Zq5m08ZL7I5NGBopZ1
Tb5SM4uvrsiyZd8m25I8zk0SQ2AkePb7VLS8IX6hbUWfm5zbSYPrxnhTDHW/K3wO3mbttdusFsES
gQewWZY3ksysMXrN3fpYBcnWcAf/NGoEn3o16j291YPDP34hOLckOTSkfOQVPVNkcAAQFDto3N0T
vfWWCIpN1lJUtHpmXTwTuYVwxnSlRrZrv0BxWpClfAA6qzB/1LBbfBu0sCmfRqGe87xcxai8z2UH
jLoKzGLb4hO88wTa3dwr460dmI817b5D41Xpqq/6cic7lkN0iQzzU+ttGvxor2d+gWpl/Cw0l7Ts
Pn8l/hh/NQL8zjaCU2kp5tFTddLNGq3sDDUZp/Jg1clezFGGXQpkefiGZOs5h0KFh696VJmWACAl
/qpy70dA7R54OKcrHmMy5xbGYOYrQJGvEvXzJiv8ZYIwbClpJXkqwhMaE2iZFxBRVPsWKtSM0grg
0lWYkkyFyr3iwwNGjlYqIJG+ik24yXZ9F6LCRuG2cEcqRQJzz34fXL0qu8kPGXT3rOeMZ22A07mR
WFSYDaVM2z8moVsDy2oGUpJXiRGLtQF7cY3N/0hrfRmUrsRG5rHM6cRrtFkRE3TncOLzvjBBaOEc
m8B0GjEycyIyTWbaDITAR+HYaktkpSDqxBH3tuavg1n1FU/MSxrzLU8BW3j+sZY+mgdVPUUSHXlY
uU+GNj5H0/CI9o6U+k7bM3FbMHblpGNphJrijJMunYjIovc+4Olbu5nubFwSAnaNhr7cIkdoSeyw
tS2hGzBG4AOqwj7ZLRp2Wpk1vJWovigvZBzh2ODckim5IDZcyMmiYwdmtGcK5Nv9kiRF/Ltz0BRU
m0FHCpXDcSAzHAdioO+76CF1XLyvLmGCQZC/4Vc9ZHVjbc0UyE9Zpkc5RjxgswWjKK1rFFeHXiC2
pirwglnfIilaIqPhGsgv3W0+00KDJcjDiNaXEIMsYfW32+rKdNhc9abzPuZgXmsZrW2GTfwaant9
ctO9jNSX7n/Mrc97tZ4kZ4MyzvR9WJc7b3ymVxii5piDlMnuWFv6mz6fkm9t6ciLiyNkBbDxI23J
s9cmCV/U97sTKbHuynF0Yqmdbu8F6tmCw7bLconhzcyfOOqQfHqDYWsvSoz+uGO6ZEt8DntOWSva
qHl0Y+z7rEm4pX5L6Tl6XUmQcCwOBW3kwchYlAd4ChS5yK0s/Ugfm4MHk0NpANHoNaQi6WRsBpTs
sHqQirgaRIIq6pLTj19IFjr2MY2aFHEofrtQboBMvRo5lUxJ7YOhBitWEerGsazxOunYRzWiU3Ii
H5aG3n81DUd09OlXsNHgPhznOlmkkPqmdmSf8hcyz8N1o+ukb/Bw340+UUv6cNbcgQAedwA5Kstz
5tnPudZvy+yRTxZt40rSgW6cfeRW4UH0s4JDN/11g4hv4WfBZdLRdKIDJWRuQM9EMi9pKA0zLBUV
xcYMYUUDQ1dLqyJnwo7Cm1PbBcgJ1IoMebGMONRv34kxnJ41Tx1DHUpcYeePXvwVm+TX2gQmwlJW
NzWSaCO73kZbDandq610IxVwjqhWFwCmzbdyAPsc3kmikl6M2FcrJpGvDQ5XHBfBQRTMmV3KrqPt
ZGqJ/2SR9g0BCyZrlDuP42v8uxriAFjNxl08fgtmKHyv1sIkekcWXAiGfi3BS8aVCZtxGlz7BmTv
yaKGXHirtl1lmYa3IJP3g13HW4FlIQ4oC7o2ew779C1LTdStGxSbOHoH/2Pq5UlTqAoSm+F/MT0S
FbhQnf19qANnExsjVq0cARRKZzeoIVKRJ5/g411Y9iVoileh+zvYMPXCFuQQ0NpwkCy3S2HM/jq6
s4u+xbTedy0a0pE3QBJysxStdTXd0t5UKWHRgUF4R+3vWjONydnF3UVGBgyEUx86uM0bBxL+LnTF
wR7SbNNznDHb/q2JUzyctoOlwoGfzvVcmBDwj61JImTbe2A3qmIbEhOUB2om22YYIPNpFdi3Gu60
3bCcijp1NsHY+IsSddXC8gVRrfFI9Rfaqx8n2yCXJ0le/G6AUretNfMu7TlZ6q39mYzhq+X7HCOE
ru3A5qyKqX+YVODg9onKnW70xxJ1TeDiRJMcUzcmxXdYmLdB1B4btGsfmXIabdOsUEiVqhQHEuRN
1MdeR+3bkee4RGzM2mNPi2byotOAKzwGEKW3vXF2wGwjHXOemSYxLSANc6O5NsJX0VBW5eq9NZBq
oaJ/Jlfn3HnFm18QSFCO4oWLIbcaU1/y1POD9Epj3xLYTGM3OWUImkmHxKg/J2XrZX4iW7M5GsEt
Se3ulNvRN5ST8jIF07sW1cS8WgPGnoAUFpyjW6Ycl6nx5uwkCsReOhhdu47+T5Pvxm6WFWb4Qvvq
Gb20vykHcP0BuGTXqnmFA1rxJdmJxImWoPasGJ8h8VdoDhxU9zGaHzrNK7NPMNhn/dXJOvyoE3tK
R0NsGVndUycq+5Swelr4Zs5dlz9peRwdWRrpEYyxsZWooxGUlL96kPr2zOnW5FRMFxsZ5+hkEerT
bocv0DkIdEdV4avj1IGnjxN5a9qRG6JUuPEa+9i2gcIasiILhkdBx9SqygJT0nBkC/2y09q+NWSG
mVHd7t0mzhZZ5dHQym3vsQANvB2ZLyoUPpcEsvsybOJNyeTgYpfFc+VqEZvdrYKHfHJzjN9yzD+M
zvbXbRMQTKASih/DB4Q7Ek9id9BPg5hbV2k73U3UXvdbusOgvML2mERpS1vB6jaNaB8dxldO7SUY
0VokpGazBU1OXLOVk9ky4MVoyRJG9qVmvwb7vxojoDo5BgnZBBWpomSuRlP/UYtO8Vaj/5CDJGOb
9v6CS0sabFV8Wcp6N0lhxuLI2cJvPI5wsWnvZWcA+/ftPcUXR7Iy2dZMNOGKjcVp9obUcfNCghJx
MExLjk3onkUz2WT6ROlakQO9yVsA5x1nDUrS+jNPK3FtEEv5P2JxOObk3TDrVklAHX1xwwzhIPXC
feXlmrzFkUZt2k4nnAyfygcrAQ1xz5oid7Zjv/MEGiuUxvZqJDFoycQGMBgQrzNnAEfZyE0rawdK
oDmIrHfox3E0LK28PLJcYQ+W3viBESY9xMTU03BPV3oUDruKsSyoonJH/pNYcFTx7+MWm5IHEHkl
zClC/MGC29W+cwvmqeXsFDfjbgedkHZdavbnGdpArClSLw5Cm2Q2LmaWWAxlqK56h+mtmZ2EOmOP
Km1XjZYqkMDGlxZZMU23CkQ7sWUuZF9k1iF8ZDc5l6Ul7/weYVNHObvKs+IQa7X7hEZqlaY1hAe3
vpv8FHgC1WUxSbl3sYHB387tdSZi9Jg07UYtI+W3RQ/OwnYYkyq+B1DmbwAgFfhZiYX3W3LYUZch
801bIrYad1/Gz0obCO2gW4UFoWuT4VL4OfP2Ynwfg6qBcUH4gGtWG5ft+jyiOUK2ru1jnnYjVkft
kTDj6t4Y2XvLwBtXHIU5T46kRhstYUrTHObTxfl11Gmb6thYr0PXlCRcgQFxwpz5yb2dj2DmLWfe
XobUIiLO8y4ZTpFAWMx7+/yYaZj+0GFDlZyDj9y2/j4Op8qUPm5UTq8NWPqYHqORO8vU0z/5IHvJ
FXZyC4Iw8nyaR1ygGB3lGB280MdF1fvFvjf54dBym4e6KE2KiLE7dKH24hPxHgkv4pAuPvziDo9x
drCxhptzKIYevTM3ImsmHu2TFg7XPvRYyWGnQOYEZVma5kkU2j7kHLv6kZxjmNreNAvip1n99LDd
pWFrH1p4cOBiukPTkgCU0jQ3TBT/NHUpQmosp0OcWYdYGQavu5lCqIdzUNt4ADqmw5smTujYk51l
dKcm61CuMZsyqYCEQRx9FPnaTuuzyzBiPhMdR3nNV8itzVcVNrRG57RdP3H8Zd+THTmp9qTCvrw3
PJYYSwwSu+H0Gq8xwu+wbC7MiPa01RGZZjo1201kPWE13NWOfh7TJOJygUMIEmRohp5wEk+pbQPn
19DQOR9FNIHT3sUvEZEeVdKQtQWBjaY/Xuk+zvQCojCH2qoOkCTUwqCAvYNPSDjGcBcDH1jHNu0f
PSlIVM7mZZ14qXZsjm1JbKMzNFRzp3zyHnz8Bjh1ijfHit9+DBf++5/mib/JWj7RjjQJdp2ffvu/
HquC//2P+e/8n6/5IYT5x+/OyWcDWeHX9m+/avtVXd6LL/nzF/3pO/Ov//7pVu/t+59+s/6hMrrr
vprx/kt2eftfcpz5K//VP/y3r39Nq2RSBpl/mMTM/8bvf3f+If7nf3uM/+N/N8yQvn7SKP3+F3/X
KJm/uA7qACQVSIssf0YI/6ZRCiBskQ2pG6blBC4TeSZ9/xWSa/zCANy3kCiZPkP0P8CFQWyZuunN
Qbmu/gNX/P+iUTIN6y+TU8cwqJ89PgifD6zXn0dHtMHasKD1vUz7dJ1X2E+qucWHY5VKx98RwjKn
qJIzL4gBy3DoIB3wCJkKuociHTlP9/OmqXOGDOKbkdeHtMaip4YnzqG7PO8vM3k2HmBhm5cggZ4P
9jPkrDVDcX1vWA21d2pC2CPNcK6QJFRznKSyXiiHPrQKPKrZX+CyX5Ig1mjNAUGsUScotitW4Ce/
p9PfNfI8U0bpke2iksTA2sJYXV4TD34IdHOgReN74pbPSd+t9QxGBtWtTWpZlzYfXdVd5JiwTpkb
24mvXXk/cjXsKXzm+u9Htzp1U7uc/z9nR4wZTra+vxAltquqcB6i0bwNdjr0YbPsL35U3Qo2ON+s
DmOqlYuiKo/Cna5gU14HDXU4g038cOAXROLQ+Aj7u077brrqKCH+jaI6VtkMz0yhXdrFZ8/MMABp
0dnerUWFZTQP4E1JRnHvhQ54F/CryY85GO6pwgWbDLhZN3Wm7aIJjGpPOQBeleAfIs7v7JAogO7T
5exOg/Ap8d/NpnwcpxnsXx4TLdvMzKuxzTYzKdj0gSQHfOsJE56oT6mLtQwT4XIyggOmug/Vls99
jN9IcNA2pb3PhfkyFDCK2UnxL31wbvqwHWs70KlEovU6GL1aDAlxU8JEWxu6+R0GzFM+4DA1rQq9
9nBXCHk223SPnoRT5aUOjWUfsw7d/MQiztSyXgyurOESnEdtVjbdK4lHV6PXgcQUnxV1n+wf3BzI
WJ/sZJJeswSqQqA9NwEcXUHbjcB2xt83K7MPrpXeM5341ubyDs4B6z8cZx6mtMiOzlivQwwTiSJ+
BUfbs2Qq5zvD3Sgkt2TQt6rrL6kLLhqbvzS/aW128ULss7r5EjTNvknhJGd8Uzi91jSsSLTldhEn
kQxMmTALtXwLpW+HXTi2l9YENzx8T2r/QmTZV2+O7zVIam8MlxYwGXGvtOpkw/lG6HuOff3qFv5G
RPmGQMp1OMoPU+JxmUiHdr6CUlv7WbLLG+zdVnwDy/LA5BY8yfRohOVx9iFWCHsT7RUD8jXmJx8s
gvw07zygnItLk9Ac4MIIpTqjPuWjt2nrbp0y9BEuFr8uhf7PK9CKfZb5O8dCNFiop/mKihBudBB9
G+kndX70jcgd+hI2Vw0tom5DVYVQENtfGjcvFc79VNiHbEyuECg/krkwbxH2m9lafzaNmoLO34yc
n4aBEAnD2evbTvG16XCZcziCvDknwM5//GmqlrMZHSK4gfwKZRVD+HMb6HAuiOQSTLIS4nKRa1MF
mnibOequ/KHij/mg+H3nb6p417V6fHfIppy4ceTPtT1NWF4KbaUN3gt+pbd4cB9ps16sSqMEch81
YpIRmu5pdMXhvZUn59lOVN6ScLrCEpgZ5973tguus+E9jdWCgIRj2DmPflneOp0xPB+wNO2DF2nP
k+uwGEKwE3Pe4hn1lYhNRlEcABO0nFC15zCRBg6xHUZ0IyiNWDBa5jJJXx8qD2pDK88zgTnMy/04
BWig+st8kU1VnwC5nNOAFgcHjpinzyfIxvWzPbrJ0C1WGUsSxm0Z1d/cQdyjlYtixAG9m7wYdTYe
cke75Rz/H2SZAMMuOYrDzVjYDIP7HgVGTDQCQ1f/ltIOIecj3+swP/fSzB6rSoitDS6KQa57H9vl
puYlX4oetSYD5XOZPPGQhivM1k8E5mWe0sk1NKm1pMLeNYS7pGILiYrauERRcY+PmAG1cCQ9x2uk
OoZXbt7uNdUcrACrwFSjb+oBUTWeRCumYRMBAg2o3XeS1TgvciPfwC/1d6ObxWkWtGicjN9MllZb
sQH16N0rpxTbjsIXM0z2EcQ9cc5UN8tRr4NVaJGSAeys2ETggXi5eZuQs0kcf3PQ4woP+rotoycr
mr6woqsQAgwBJR8MKKNjua1jz13GrHm949a7XpfBal6/VDJ+pm0BxKhMHlJQwyCC42XKIQR13cyz
xZykVCJJuVz2E8zxrqADWkUzvMVmJySFApETmTJ9XV1Nk4FM4/d3ZRKcx1BPTi7xQPjVu+I8MchE
iPkkiNamcjWmLVOD4Mjc3dnnMtiAFTN3+iTEIoBnOxbNY0o6PGOq8teOWgLtz9yCdTE5cKRPiEH7
stis4qg8i3JCNQNLA51sWWu0dOvjLHUcKgAq0FE6gtOml5BEQ9ARIWnpVn4KbGXvLRMXgBfKa4Nm
I/ChnZjJJYd2sjJKZkrjdIrPzML3nVvFmJgtByeWekh9bFqT8IgMQY2hO/3DaKbpBUXRouhZHk17
fuhk2K0rR38t6I9FoB+ZmEJB7oxfh9lvkWC8oEgwwOzN8KHZlTHEE6cUe2Xk4ZFS4DHhZW76iTPo
9FqUKWiaylvYFkNziNSwAaRxp92q2QkyzJ4QjbA3se4JZUDFonwbGvH4ncaPs8jo8ZcV/VT4goe0
15+N2XMyYj7BGsliQdJVNvtSYA1HRLS5uwHLStQzX6u6/DOe3SyEWOKBQIKDy6Wd/S6q0b86wwX3
5lwtGa7sut7RqSNVKB3XMw8lcfKNZhssBlCECTpc5LO7pkFeu6hOEtNNMLtvrNmHM8yOHOCh3yUW
HbPpHt3YPBq2/aS6eqFbKMDHdF9FE6Gy0L1CxIVu8VCGVopbcTorM9vXmILG9uZXcwR6t9Jp/BsF
hL0CUa4knQkKCYqXACCL731K7EY2DYNUJi8+NiQfO1KTPVpO8oKR9twNYufRcGqUsSIp7qoFCHHi
l7jSVh4WJ2TSnyGzDxfrkzs5XzoDbOALZxfQJiP78iFxtBZLU/wsK0UYG+NXZW3aOS8oic9T7ryJ
sf0s9HGjDOs69n3MO+vestmZNTJ3XIlf+85+wvu2kW4MqQcrV9GJnasB/alml1f1m91rrxlvTWjl
C7QSJfkwOMPS2SPWGWw0Gqc58VjPHjJbxPfZ7CoTDiYhxGNfOYaz0PuoG/KzTUetatx4qM/C1R3U
xp3ArAYcseGGhbi4kvWInU2PfQjy9rGn5Ul7ZN2XDn67elzWkqmTx1pXheXngEUOxNO2VDEGnIzV
N9iPs5WO9Co9p61P56gHaVliufPpohqzB88TjPAdjGvzMh3NPj3ClUjGxbqXzR4+ZkNvmklvTsn4
KxFwKWa/HxlxkK1wANpYAZnIYtbGHDjO/fwUu2CDbTDISH62M55JMXsK69ld2MYJHVk5DXs1XkpT
f7Q5Hq3dYfBW4exO9IL2oc3NDzu5G2f3IoHin+HsZzQwNvqzw9FwDJb4SL10s/uxyIutdAKayPb9
4Ps3UlO+O9glzSjeFtgnaVXtstlPGSQRCabqlM5OS1HRAcB6qXoM+lgxvUa7lvLVa9PZ4opXs0AA
4GDebBgR80alNG/9ww8LNjbPePZ7akFwKIo1OGwgpeRRtTkPXT8AIm6mbzGqdq95tZCKII6Vby6W
0pA1iwYcTm6hkxsx+04dTV3H2YnqxI/G7EwNsKhGbfnVzZ7VaXavWrOPtXJW4+xr7TG42jARKSfk
Nh3UWbbtXRbT3/LZ6N3xmkV4ZEfMsqrCayDQDomUY4JFDihi+AP0uY2G0bbNMM7NztuBiFWBFVfh
y+5jUlpl/ZLgGc+DkHcZo6nZvZG0/almT2+HudceMuYqCnuzNvDUxGX4a4t9vxXxtcIaXPpcQKQN
H6ToGDtSUvfgJr/DOnlgn0wWjjFdO4zGAYbjanYeezE/GkbLM11SY9P6T2OcGNQbwdkjaawb5Z2Q
4i6q/WNA7KIoX3R/mKGsxqkG61Nhf85nH3SPITpDu1zODmkooCzVfK0/u6cpMNESnhkDIzJrZ4uy
KO/tce8ExoMYiEYvatzBTSig3NGHzzuS5O38OwkomddsHDJuuKHUU5yTgJYhyVBXgdm7DEDJW9Yq
nV3gKg4PRE3cNdjDe2zijErptrnniGgFLO13qYB5iK1cYi+HKkFTGDjipsV6PmFB9yvYBngo1jHm
dIVJ/T+5O7OmRq5sC/8Vx31P4uSc+XA74qIBSSBGUQwvGQJUOc+zfn1/B6gyUG7fchPRrmg/2VVY
w+HkGfZe61uIjI/6Mr1F0zBx6+oEOtwmKst5njYXUYXLPSoWfCyRKNT5NzHW40g7NaR3nC4JObpm
h/Ylvcqldx51erIssNO32Op16a83ONUBCcxPBi15opKJ3xkzfowpv5XufE0QBF9j2B99ftOhlAL6
dQOSX/2KT2lhSpe/I/3+NcZ/vRcYL9VTJ6UwO2oNK1JS0eyFFrAHG5D7GGhRLsnUjGUDWEAL+O15
JuZ5iRwAPZCDIHBAEcCi2do1FMwR90kKrIBYAozbxVUrKQaC0xj60zuAs0SxyZuYKuVHDd+4pIZM
bBk2HYiQCXgEacGmb8HzCTgh1uxjFN3He0lUUGIenEKW/zQ6DgbYBUojFBbmLHYzswLzRETsVcOB
T3axD+2qWFhWfWqrylkuiQ5Dyv6iq/l1DOxBPkEKaXJM9nqOm/mmAAsRDMoyzPabElyElsoJl/R3
JSAJAVAilGQJpUDrKCRtQm3nIfCJGggFeW0ejF2eUbnQ0LXF0w2yQqrXShuGRQDMQiVQ/rA2NYwv
nH2rZJpmMG0pIiLSu3F8MocZPm9eS0aG12NnSp0bCEPL0MesPYLTaJ+5GgjOJl3E/Ur1TgKWzcko
KRzsVvA4JJmj3aPC9W2cUPT6WDLhd1A6vi9UGfGT9ZuGPKQ+zjdmfYJavEUTmn1lHp0HQ2NOrW6Y
Q/xrhvicGAaZbUmeR6w1t6ZmOeh/CUska4GY3vKiTLqNNlLEbksTyUKSfU2Gax8j+kRtQPgJeolh
RFNRE4ug1mcQADdFWEBusnC4hXkxwdhMi4823U0QLodL2HwN7e/QJhO9QiXFjavxKuMiw0NEWAGu
XJ3KVUPl3VY57wTN1ci2O7atS+TM/rZlojrErnAtgw3sKO1+Evh5AOadyPRWP4YzE868AukND2s5
tSQUsI4N9AvyRKjZ6U3rDM4UKPC5HVM86ZKlUd4ridmfJjbag7FvwKx3hXe2BIWcTFmDyKIZFYkm
wWwukhPNon8mzGPHQoTV+8ICaoV0dN9f+OW4lcTfUpsT0IPJeGDWGYPE3OK003qWePKqIkRtCKcn
o6VdQ0zPJxGRQoeKjWmm48BXK5l9KIJOPfQ6QZ5eD/EI8yCB9frUaoir1Tp1nOhefwPam/Jen18J
zdpEU3VIEYa6bF8ZwLaSjuKKsNuFl1fBqlTMBqwtlCasd5d21GFvH72H2CIYJttoFb2mai+enLF3
6MH2qzLwWbvZxqtctJAw1KfIHM/Seg+rOeMX7hUeK4UbzYfOPVJa5xRL/1m45qm/bZHyHhLOAXoo
pUuPXGEkJdyjEcWi3nF6VFQ67yAQm8DKF212HWgFgoq+mGIWLiYwAe3GWAqLo3GZuCfRvjeBihOe
VWIKzkc0wZT2aNL44QlJoqiju31NdQpNlVH4nDYC5QFBVjiFDUuXT6dOVSQdJI9cbfFZVks9pvMP
JBrnG33mwOt4zLKkmRVozSc9y5eRB3ftODyh5+GSmpq3+xyPwd5pbhpkMFnYPY1RDLwFb+EsiLyr
2uG0TbsEQDBFooUvG+MOhrxg6Cb0jkjB5oxUWYUGfN07ipW+n2p5eZKX3mNdxqxTaHMmwKxnggL+
MtQ7tmd37TlyLkq2cEjYmWUPXFmhzqTMyfmolwAaTLBXYcPyaURABTnm36UaYeMWh1ADwbtwNEKv
uc7M9upwEkqrqJo8AgkiTqQwzKMu7BdDUKwL07+zQWhiMoHyuJe+JMS+kwTStOKrzUxN9yYL6v66
wujPPVHd1NmiHB0oSQ3YCkCKGi0b+nF1Ow2Y53UGpLK28VZV8YDwS4MPPUgbgdo2GwEKwlDqI7fc
VxNhY53ny98CQdrkvbMdcmeTK7Rkx7CbxC74h8w5JdiJ02K/NIo9Hzx0kIqU1+ag3yYUbAkO3RgT
JVFvHC3Z9LFzjA/yyR/p01sqNnyLm1o+GtdRhFq/4hbOPBWzQhiIe0jl1FsuDZBLYj4wEUxhkN4N
5BMoA5437PxbExKKb05E29624y0Y043vW5eoZNsjQ8ffPxzVfmwjLE3uBAvfpM1lPOeeANN63OWZ
+Boz5F4x3otYVQ4pMqLtiukYG+PeAv7YXYUUCl3UM6ZMtNqXEPMUACl+L2Y1EK6yCMvVOEY3sXDN
lRMaO9VME45FnOljol4LZfgysEtGvuTBIjqKrW5Kf/DGMRDq5XqhzRDOT9Pe3IiwuW0DIz6iT6kD
uR7GOU24BO23+9Bpe3qH42Lvm8oycprj0SkAFEGsInti0Ja6lY6kxiGLdfViqlcQINJw49diZ0b2
Y+aTtJBVyXWblCcGfTijciEW1w6o4BoXrz63h/1RUHI7cUKNkHfZ1lf8zl7GScl7QPGtPJRTptHS
5rYGuBU8QX2NKsoJmd2FiNgncw+K/ZD4q1piedp9fmtp8VlvBGxbQ37OoGNJMRaNYSKRUtsH6o45
0R4GDOm8A2UVuRyQaFrU+MQKk3AKHwwPWU2OlNmnyOEPjdhaNiVRBFXc1OiIl0pMFGJqJuIk3tN2
zaSA12vv61CDU9H0kqRtAPDfgzSLSWjFXSDJHzGYs7Jl+6EVgnSi5eTehUkwH0S/qtp2Ihp3istH
nXVtmFBOFZzMxX5T9xh6bdBZ+voSaBldUfBU07ipHkgotiZV2Us2vrIJIhFsjlKnUcnd6NZ2tt8Z
lo4kCwOhagPoz2GuRZ7toGAqQVs3+a5H+UOb1D5vA8+aepwVuGBzEGWSwdh+Qmvi85xkkN0FPvZh
KC4LWf6w2Bm7psIQuZ+mVmJMWicrjsqisSdZKewFum5OX1yMtDE7JZ0Vsy/JlzyLaTEtgw4xQYaX
xJUC7shc78miQsChzzpb86aBmzfntda4J3UeLyy6OwWMW6yXUO1gKmNy5cYWlW0/h1RooIjPqf0E
mJNR5leTIb2B23Lv2BExGtVA2ViGylD2j5a6Qu0Lq4SFCAERdSS6+2joVgo1L9BAD30A5wrAmjpV
aHplge4fF6aKXU6WR5uAbZw7dm5F8CK5Uh+2mMpkDgwFXrHe21UwqRLVWHRjc+R0qjdRGrOfVb2P
3kY1F0GLir54VHNSK6JBTMN99QDMF1upp54n/q7XnTXuyGMTc/hRmhdnXWOelcp942T+PO7h8OaJ
PQNLhdMBv/zEb+iKo0djbNetUAl2iRCH4OtlVLovVEBXpqiOTEdQf6RKowrlGDV/fdICp4sVuUMI
vhWWFn/uocE92Svivg5QoulRcppbuELjgRUdABWYgghaZ4Z+x4n8075Oqc57tjvpNIJn4KWvLBr9
i7x09EN9RIPcGjd1bh35abSoDNU80hFb5mPxWDnhqtK8mzRWGUnj2vDoFDjoYFCpLruAOGrNKNad
4I5YeoBW9a9ZYW/JdbSa62qftSt/JN/dctnynfGhS0vwgxpGtjIrFw0ErkOlUsTEUGNk4KH/JNLu
YmAPosQ5KWTlV9yw85Hm5wEuja3s2NAoCcDU1KbVUDWXfgiaEMU11O3yIvURWlG9xA6r4Voomnsd
NQ9hgcZZFarHBBOoy8xQ7po8tM+acH9aFxYHuFzaHxzCRBTbUZdo1Xoo620zyfJj3VHjacathi1O
rVeaZpy2QeROfIftSAEbDIzKXXOWi1AQyROdEh97kMLQhaLuJFKMMppTT3Uj8xa0nhdWWT/CzgDj
nlLmDyPEKXlwrNhkrCJhDgUICdse8mWjcHiASThTQOsu9R6BbJKQYoxMDn8RswWb3RG3hGwR7ptb
bhnrvinPu5iqd8I1VeeBS2OXErkx3wsQ7oN2Y2b4p/TUyCdIW40l/KQtAnB/RhWE6n/cMzt9+4ns
0/s8qSp0nHjALTfw56gikklTcQMyS608KsZyhiuND4JcfV7lFXEL+t6etx2X32TcryK7jdd1rgHV
oTUz5et8oZNgnoqcjCcv6YilI4g1CUkYGtx1alMVcIFUHSL6XPYVZyphnela7B0dewR4WyQ5VZTg
e0pAsJNR84HAgKvY4h/Ncmc4Aqw2z8fQWlJM947Rey8Te8RoKnrOfapyQXTDF5pCT0nphzNdzzY0
QLZDURQU7S+CGJjEqJV3rReZyJba05EljZARcvK6dZngy4rLfm7SZJwrdlivXYPSUGqGJNopuzJO
i3mpAAZpGrC9Ta4c6yrGpYqYPezZ0H7i6Nz3yDqMUMrOMS1MHUtbjHV4rdGSmhik8FB15kYNtwOL
Xo6hbki/RHlMohV88FY4Z88gjz1VCwi8WKGVAOtGmq071Vo7dU5LlvwLKwxZJonkaUpOw/moX8bl
KoONux4cbZ4EISxUzEfkVg43pZIah2ZFk6SAkRySpYlJpGTtW0iHPwWY4zYZyAsf2XKeZaqG0KoZ
XhUYl51+rw3HZvOg2O4Dh0BlhYrr2hAYJorGWIDguGDt4pBvJgrPf3jUWRzNRJ0/tG5XrnP7IhZ9
ddlXtGFKb+WJ4gsw52RJ3tc1qkjiAmyTPTq9KT17g550KkgNRRPPHSKJiQxCjzmafnVu9cq1pohg
0ep5egKAQVJt2ytEeWeaLUMCrNFGra3guhy62dC6kFEUmk+eBeoU920xpbpCTRHRWCdWbReQ4imz
DrhW1BEPoHYKehGDnx5i9/EeorS7pd1hnO/H4izHDngT5jgqZfLPzDBG/dxQkJbGLUJXvucaS9Wu
GEb24yqPLpJhWLXZqWi9cNEo6ZMaMG+1cE78Gmmb9pFGI40AIutYtnG5x2uHTeEhLQz80zGjKgRr
Eiii1ZAohi5V1eoHbrPJoWUE4+xijyVgbaRcj1vXnxvNfiF8965ls59bVU/CUwVTrMh1f+Lk8VNb
WsoxqS93F5SIilk/OsOk74JTGwzkkq2QgqBvPsjuphtzVENoRwQZ6T6HnRjVk66JgJ759K4sttMp
xg9BpTo804fGXUFh/AJs+rFLWiCxEYceBLTZTIzFqQSor0DA0v+TAr2Uw5nZx5dhSz4VLG0uqdGX
rs3GVS78+zB1UZZZHKVx4t2GeXfR5Y4+eTZpqWjAiYjDehcWFUtx9ZVL7qEOQZYbJk8L/MI7pa+Q
7Xr6rCC/5zSg18tOShCyPUTmFLk4Xi1UkIyKdkoXByapAxNbdnVoyqaXOCO6qeNbwQr2DPjOft3F
9OIlIT4YgzPPsCjpRPUc9ussYs7K++vE1AX3wSa65SqeHFuYiLAS3gB99pf/XbKwNwqyH3Rh3yFO
UtH1TG/a5P/eD72Vn/34Qj8nNMMHaGHnf5fi+PxazzK3P3uNZNuETfuEEs3UD1ThmCbIKiEc23Gh
JSR55r/+tXNgM3VMS+Ufw4TWA86B93szRj9++B/1df/ez7z7Ao95yzUG7Z7PPH8L9pKUi58ZgQ8v
8GYE1APoHBq0BVejGMO/vRsBVRwgvcO04LiaYVrC/LtGYPsE4Wsa1k0VPjZvR8DRDMfWP8Z5/uWJ
oMk8T1PVLGAogMcgmL2dCKp+YJoQikw2WOf5B/6mifAvh0FDLPRzU+HDS/w+FQznACkHhUhHc/Vn
+Nu7MXAPhGHbdAYdW9gaQHAEmX/Lw/DhC+yeVakSHOcgIGWWfn4YXMNCugFDRTCsH9YEAl5xuyI+
FZYLL+gZE/SLDQOSTduAbvQzC8OHwfx9NpjaASueYWsGWn8DteH7pZEngjOjDpHEgHiDBpe//rWG
Aazg6xR9kWx/37T+2v5gGgZ4A1gQmmVaGpPrzf7A6sgYsCrqwMuQFjsvy9B/fn/48Ft8+0iwvTmf
ngviAM00VEZLty04USry7jfDwMpAK5q1kz6M6xi6/ettEqpt2tpHUfpf3iT0AxtCoaMKkwVCfss3
g6BqBzwJPDIAgngyHP3l3X6huaDxQLw8pZ94ILQDG/gnnBthIcv/+EC4BzhEScTmLPG8KIiXmfcL
DQIJmfCnPj0MbALSSsB5SM4s58MDYR+wVMhHgtXTMTEb/HLDQPqI+ZNHxw9ry+87hOEeuCrsPsP4
7qh4+0DYB5LGRlaoMCyIbIzSr7ZDaA6/xE9ukwwCgbCGYB98OTO93yatA5ZLjefFFKYQhuMAQfy1
tklAhyaP7CeHgWx7IZnAJgdDeY+SD/7bxRFAMHcsFk1HvDwxv+YwfPYIzaGJDUAFqMKU5wwmTUtv
h0E9wC6EhNbmHgHW2Hl5BH+p5fEVFP25s6NxwLLIvYzLAscGggzeDQMGLv4Q1KaBcYG7hIRS/moP
xR+Z2P7yeUEcQDe1XfZdA9AKF6t3w8BNAt4oXx8ON3RX1f0LF6qfmDLfqzWTgHjH5zpNuKvfeAD/
3x/4VqX58QVeixPy0kUF4t3PbcZi9/LKL6dQ+d//eLeHPNdP3vzlt3rK89u8/u+v3+/Hd373Xt++
1Lc/XIS7als9UjR9vhO+fsoX0+Hh9mmXKTc4D5tmlz7sKv9tFeHl+vz7h/rf/3n3kd+sjn/2Hott
+tC+f+HXW8hnXxn486767QqlRTa++9wvZ7rPvvxlEGa7ZJs9KedbucFn22b37m1ejguffZur7baS
7/LupV824c++9GG1S9/7SV/rg59+4V2FO+ntJ3a+3a8/+9KboJU22HD77tXVbzbYf+22/b44/9lk
vPrJRIDPvs3znFT+Lwu2SfP+i8iDBUv7Z4fpx1n//czy2Zc+zasm+O159is3u7op+BIffx2v94XP
vtV69xgnu0yuD89v9ds5KI1qm318u9eL6mffbrGr63ePsKO9VgI++8qHfGiW0o8L3fc67Kdff9tt
qw+j8q2w9+ev/Uebxvdq/Y9bybdK/R/9b++3SfkTj8luW/3jnwAAAP//</cx:binary>
              </cx:geoCache>
            </cx:geography>
          </cx:layoutPr>
          <cx:valueColors>
            <cx:minColor>
              <a:schemeClr val="accent1">
                <a:lumMod val="20000"/>
                <a:lumOff val="80000"/>
              </a:schemeClr>
            </cx:minColor>
            <cx:maxColor>
              <a:srgbClr val="163970"/>
            </cx:maxColor>
          </cx:valueColors>
        </cx:series>
      </cx:plotAreaRegion>
    </cx:plotArea>
  </cx:chart>
  <cx:spPr>
    <a:noFill/>
    <a:ln w="6350">
      <a:solidFill>
        <a:schemeClr val="bg1">
          <a:lumMod val="50000"/>
        </a:schemeClr>
      </a:solidFill>
    </a:ln>
  </cx:spPr>
  <cx:printSettings>
    <cx:headerFooter alignWithMargins="1" differentOddEven="0" differentFirst="0"/>
    <cx:pageMargins l="0.69999999999999996" r="0.69999999999999996" t="0.78740157499999996" b="0.78740157499999996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393700</xdr:colOff>
      <xdr:row>0</xdr:row>
      <xdr:rowOff>237332</xdr:rowOff>
    </xdr:from>
    <xdr:to>
      <xdr:col>20</xdr:col>
      <xdr:colOff>217325</xdr:colOff>
      <xdr:row>26</xdr:row>
      <xdr:rowOff>50248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83ECA9A7-EFDC-4B61-9609-7561DAAEE7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375456</xdr:colOff>
      <xdr:row>1</xdr:row>
      <xdr:rowOff>1512</xdr:rowOff>
    </xdr:from>
    <xdr:to>
      <xdr:col>11</xdr:col>
      <xdr:colOff>15456</xdr:colOff>
      <xdr:row>30</xdr:row>
      <xdr:rowOff>35185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3" name="Diagramm 2">
              <a:extLst>
                <a:ext uri="{FF2B5EF4-FFF2-40B4-BE49-F238E27FC236}">
                  <a16:creationId xmlns:a16="http://schemas.microsoft.com/office/drawing/2014/main" id="{91DEA681-DBF9-428E-9D48-10312816A5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66468" y="185662"/>
              <a:ext cx="4212000" cy="537243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e-DE" sz="1100"/>
                <a:t>Dieses Diagramm ist in Ihrer Version von Excel nicht verfügbar.
Wenn Sie diese Form bearbeiten oder diese Arbeitsmappe in einem anderen Dateiformat speichern, wird das Diagramm dauerhaft beschädigt.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74FB3-A3BA-4130-A497-70A8944A315E}">
  <sheetPr>
    <pageSetUpPr fitToPage="1"/>
  </sheetPr>
  <dimension ref="A1:AK60"/>
  <sheetViews>
    <sheetView showGridLines="0" tabSelected="1" view="pageBreakPreview" topLeftCell="A18" zoomScale="80" zoomScaleNormal="90" zoomScaleSheetLayoutView="80" workbookViewId="0">
      <pane xSplit="1" topLeftCell="B1" activePane="topRight" state="frozen"/>
      <selection pane="topRight" activeCell="Z25" sqref="Z25:AA25"/>
    </sheetView>
  </sheetViews>
  <sheetFormatPr baseColWidth="10" defaultColWidth="12" defaultRowHeight="14.25" x14ac:dyDescent="0.45"/>
  <cols>
    <col min="1" max="1" width="26" style="6" bestFit="1" customWidth="1"/>
    <col min="2" max="21" width="8.59765625" style="6" customWidth="1"/>
    <col min="22" max="25" width="8.59765625" style="6" hidden="1" customWidth="1"/>
    <col min="26" max="27" width="8.59765625" style="6" customWidth="1"/>
    <col min="28" max="31" width="7.33203125" style="6" customWidth="1"/>
    <col min="32" max="32" width="8" style="6" customWidth="1"/>
    <col min="33" max="16384" width="12" style="6"/>
  </cols>
  <sheetData>
    <row r="1" spans="1:32" ht="26" customHeight="1" thickBot="1" x14ac:dyDescent="0.5">
      <c r="A1" s="251" t="s">
        <v>27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5"/>
    </row>
    <row r="2" spans="1:32" ht="15" customHeight="1" x14ac:dyDescent="0.45">
      <c r="A2" s="253" t="s">
        <v>0</v>
      </c>
      <c r="B2" s="232">
        <v>46023</v>
      </c>
      <c r="C2" s="234"/>
      <c r="D2" s="232">
        <v>46054</v>
      </c>
      <c r="E2" s="234"/>
      <c r="F2" s="232">
        <v>46082</v>
      </c>
      <c r="G2" s="234"/>
      <c r="H2" s="232">
        <v>46113</v>
      </c>
      <c r="I2" s="234"/>
      <c r="J2" s="232">
        <v>46143</v>
      </c>
      <c r="K2" s="234"/>
      <c r="L2" s="232">
        <v>46174</v>
      </c>
      <c r="M2" s="234"/>
      <c r="N2" s="232">
        <v>46204</v>
      </c>
      <c r="O2" s="234"/>
      <c r="P2" s="232">
        <v>46235</v>
      </c>
      <c r="Q2" s="234"/>
      <c r="R2" s="232">
        <v>46266</v>
      </c>
      <c r="S2" s="234"/>
      <c r="T2" s="232">
        <v>46296</v>
      </c>
      <c r="U2" s="234"/>
      <c r="V2" s="232">
        <v>46327</v>
      </c>
      <c r="W2" s="234"/>
      <c r="X2" s="232">
        <v>46357</v>
      </c>
      <c r="Y2" s="233"/>
      <c r="Z2" s="245" t="s">
        <v>1</v>
      </c>
      <c r="AA2" s="246"/>
      <c r="AB2" s="48" t="s">
        <v>2</v>
      </c>
      <c r="AC2" s="5"/>
      <c r="AD2" s="247" t="s">
        <v>3</v>
      </c>
      <c r="AE2" s="248"/>
      <c r="AF2" s="5"/>
    </row>
    <row r="3" spans="1:32" x14ac:dyDescent="0.45">
      <c r="A3" s="254"/>
      <c r="B3" s="49" t="s">
        <v>4</v>
      </c>
      <c r="C3" s="49" t="s">
        <v>5</v>
      </c>
      <c r="D3" s="49" t="s">
        <v>4</v>
      </c>
      <c r="E3" s="49" t="s">
        <v>5</v>
      </c>
      <c r="F3" s="49" t="s">
        <v>4</v>
      </c>
      <c r="G3" s="49" t="s">
        <v>5</v>
      </c>
      <c r="H3" s="49" t="s">
        <v>4</v>
      </c>
      <c r="I3" s="49" t="s">
        <v>5</v>
      </c>
      <c r="J3" s="49" t="s">
        <v>4</v>
      </c>
      <c r="K3" s="49" t="s">
        <v>5</v>
      </c>
      <c r="L3" s="49" t="s">
        <v>4</v>
      </c>
      <c r="M3" s="49" t="s">
        <v>5</v>
      </c>
      <c r="N3" s="49" t="s">
        <v>4</v>
      </c>
      <c r="O3" s="49" t="s">
        <v>5</v>
      </c>
      <c r="P3" s="49" t="s">
        <v>4</v>
      </c>
      <c r="Q3" s="49" t="s">
        <v>5</v>
      </c>
      <c r="R3" s="49" t="s">
        <v>4</v>
      </c>
      <c r="S3" s="49" t="s">
        <v>5</v>
      </c>
      <c r="T3" s="49" t="s">
        <v>4</v>
      </c>
      <c r="U3" s="49" t="s">
        <v>5</v>
      </c>
      <c r="V3" s="49" t="s">
        <v>4</v>
      </c>
      <c r="W3" s="49" t="s">
        <v>5</v>
      </c>
      <c r="X3" s="49" t="s">
        <v>4</v>
      </c>
      <c r="Y3" s="49" t="s">
        <v>5</v>
      </c>
      <c r="Z3" s="50" t="s">
        <v>4</v>
      </c>
      <c r="AA3" s="51" t="s">
        <v>5</v>
      </c>
      <c r="AB3" s="52" t="s">
        <v>5</v>
      </c>
      <c r="AC3" s="5"/>
      <c r="AD3" s="249"/>
      <c r="AE3" s="250"/>
      <c r="AF3" s="5"/>
    </row>
    <row r="4" spans="1:32" x14ac:dyDescent="0.45">
      <c r="A4" s="7" t="s">
        <v>6</v>
      </c>
      <c r="B4" s="8">
        <v>9</v>
      </c>
      <c r="C4" s="9">
        <v>59.6</v>
      </c>
      <c r="D4" s="8">
        <v>3</v>
      </c>
      <c r="E4" s="9">
        <v>18</v>
      </c>
      <c r="F4" s="8">
        <v>15</v>
      </c>
      <c r="G4" s="9">
        <v>103.12</v>
      </c>
      <c r="H4" s="8">
        <v>8</v>
      </c>
      <c r="I4" s="9">
        <v>52.6</v>
      </c>
      <c r="J4" s="8">
        <v>1</v>
      </c>
      <c r="K4" s="9">
        <v>3.45</v>
      </c>
      <c r="L4" s="8">
        <v>25</v>
      </c>
      <c r="M4" s="9">
        <v>161.12</v>
      </c>
      <c r="N4" s="8">
        <v>12</v>
      </c>
      <c r="O4" s="9">
        <v>79.599999999999994</v>
      </c>
      <c r="P4" s="8">
        <v>1</v>
      </c>
      <c r="Q4" s="9">
        <v>6.8</v>
      </c>
      <c r="R4" s="8">
        <v>15</v>
      </c>
      <c r="S4" s="9">
        <v>104.2</v>
      </c>
      <c r="T4" s="8">
        <v>11</v>
      </c>
      <c r="U4" s="9">
        <v>74</v>
      </c>
      <c r="V4" s="8"/>
      <c r="W4" s="9"/>
      <c r="X4" s="8"/>
      <c r="Y4" s="10"/>
      <c r="Z4" s="11">
        <f t="shared" ref="Z4:AA19" si="0">B4+D4+F4+H4+J4+L4+N4+P4+R4+T4+V4+X4</f>
        <v>100</v>
      </c>
      <c r="AA4" s="12">
        <f t="shared" si="0"/>
        <v>662.49</v>
      </c>
      <c r="AB4" s="13">
        <f>AA4/$AA$20</f>
        <v>3.8046761755334668E-2</v>
      </c>
      <c r="AC4" s="5"/>
      <c r="AD4" s="14">
        <f>AA4/Z4</f>
        <v>6.6249000000000002</v>
      </c>
      <c r="AE4" s="1" t="s">
        <v>5</v>
      </c>
      <c r="AF4" s="15"/>
    </row>
    <row r="5" spans="1:32" x14ac:dyDescent="0.45">
      <c r="A5" s="62" t="s">
        <v>7</v>
      </c>
      <c r="B5" s="63">
        <v>26</v>
      </c>
      <c r="C5" s="64">
        <v>174.34</v>
      </c>
      <c r="D5" s="63"/>
      <c r="E5" s="64"/>
      <c r="F5" s="63">
        <v>35</v>
      </c>
      <c r="G5" s="64">
        <v>234.52</v>
      </c>
      <c r="H5" s="63">
        <v>31</v>
      </c>
      <c r="I5" s="64">
        <v>211.9</v>
      </c>
      <c r="J5" s="63">
        <v>11</v>
      </c>
      <c r="K5" s="64">
        <v>70.56</v>
      </c>
      <c r="L5" s="63">
        <v>9</v>
      </c>
      <c r="M5" s="64">
        <v>57.84</v>
      </c>
      <c r="N5" s="63">
        <v>15</v>
      </c>
      <c r="O5" s="64">
        <v>105</v>
      </c>
      <c r="P5" s="63">
        <v>5</v>
      </c>
      <c r="Q5" s="64">
        <v>34.4</v>
      </c>
      <c r="R5" s="63">
        <v>11</v>
      </c>
      <c r="S5" s="64">
        <v>74.2</v>
      </c>
      <c r="T5" s="63">
        <v>10</v>
      </c>
      <c r="U5" s="64">
        <v>70</v>
      </c>
      <c r="V5" s="63"/>
      <c r="W5" s="64"/>
      <c r="X5" s="63"/>
      <c r="Y5" s="64"/>
      <c r="Z5" s="65">
        <f t="shared" si="0"/>
        <v>153</v>
      </c>
      <c r="AA5" s="66">
        <f t="shared" si="0"/>
        <v>1032.76</v>
      </c>
      <c r="AB5" s="67">
        <f t="shared" ref="AB5:AB19" si="1">AA5/$AA$20</f>
        <v>5.931134608890614E-2</v>
      </c>
      <c r="AC5" s="5"/>
      <c r="AD5" s="72">
        <f>AA5/Z5</f>
        <v>6.7500653594771238</v>
      </c>
      <c r="AE5" s="73" t="s">
        <v>5</v>
      </c>
      <c r="AF5" s="5"/>
    </row>
    <row r="6" spans="1:32" x14ac:dyDescent="0.45">
      <c r="A6" s="7" t="s">
        <v>8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10"/>
      <c r="Z6" s="11">
        <f t="shared" si="0"/>
        <v>0</v>
      </c>
      <c r="AA6" s="12">
        <f t="shared" si="0"/>
        <v>0</v>
      </c>
      <c r="AB6" s="13">
        <f t="shared" si="1"/>
        <v>0</v>
      </c>
      <c r="AC6" s="5"/>
      <c r="AD6" s="16"/>
      <c r="AE6" s="2"/>
      <c r="AF6" s="5"/>
    </row>
    <row r="7" spans="1:32" x14ac:dyDescent="0.45">
      <c r="A7" s="62" t="s">
        <v>9</v>
      </c>
      <c r="B7" s="63">
        <v>12</v>
      </c>
      <c r="C7" s="64">
        <v>72.84</v>
      </c>
      <c r="D7" s="63">
        <v>23</v>
      </c>
      <c r="E7" s="64">
        <v>138</v>
      </c>
      <c r="F7" s="63">
        <v>46</v>
      </c>
      <c r="G7" s="64">
        <v>303.86</v>
      </c>
      <c r="H7" s="63">
        <v>47</v>
      </c>
      <c r="I7" s="64">
        <v>319.60000000000002</v>
      </c>
      <c r="J7" s="63">
        <v>10</v>
      </c>
      <c r="K7" s="64">
        <v>62.4</v>
      </c>
      <c r="L7" s="63">
        <v>35</v>
      </c>
      <c r="M7" s="64">
        <v>246.4</v>
      </c>
      <c r="N7" s="63">
        <v>49</v>
      </c>
      <c r="O7" s="64">
        <v>341.9</v>
      </c>
      <c r="P7" s="63">
        <v>14</v>
      </c>
      <c r="Q7" s="64">
        <v>88.7</v>
      </c>
      <c r="R7" s="63">
        <v>63</v>
      </c>
      <c r="S7" s="64">
        <v>425.05</v>
      </c>
      <c r="T7" s="63">
        <v>66</v>
      </c>
      <c r="U7" s="64">
        <v>450.1</v>
      </c>
      <c r="V7" s="63"/>
      <c r="W7" s="64"/>
      <c r="X7" s="63"/>
      <c r="Y7" s="68"/>
      <c r="Z7" s="65">
        <f t="shared" si="0"/>
        <v>365</v>
      </c>
      <c r="AA7" s="66">
        <f t="shared" si="0"/>
        <v>2448.85</v>
      </c>
      <c r="AB7" s="67">
        <f t="shared" si="1"/>
        <v>0.14063731154364789</v>
      </c>
      <c r="AC7" s="5"/>
      <c r="AD7" s="72">
        <f>AA7/Z7</f>
        <v>6.7091780821917801</v>
      </c>
      <c r="AE7" s="73" t="s">
        <v>5</v>
      </c>
      <c r="AF7" s="15"/>
    </row>
    <row r="8" spans="1:32" x14ac:dyDescent="0.45">
      <c r="A8" s="7" t="s">
        <v>10</v>
      </c>
      <c r="B8" s="8"/>
      <c r="C8" s="9"/>
      <c r="D8" s="8"/>
      <c r="E8" s="9"/>
      <c r="F8" s="8"/>
      <c r="G8" s="9"/>
      <c r="H8" s="8"/>
      <c r="I8" s="9"/>
      <c r="J8" s="8"/>
      <c r="K8" s="9"/>
      <c r="L8" s="8"/>
      <c r="M8" s="9"/>
      <c r="N8" s="8"/>
      <c r="O8" s="9"/>
      <c r="P8" s="8"/>
      <c r="Q8" s="9"/>
      <c r="R8" s="8"/>
      <c r="S8" s="9"/>
      <c r="T8" s="8"/>
      <c r="U8" s="9"/>
      <c r="V8" s="8"/>
      <c r="W8" s="9"/>
      <c r="X8" s="8"/>
      <c r="Y8" s="10"/>
      <c r="Z8" s="11">
        <f t="shared" si="0"/>
        <v>0</v>
      </c>
      <c r="AA8" s="12">
        <f t="shared" si="0"/>
        <v>0</v>
      </c>
      <c r="AB8" s="13">
        <f t="shared" si="1"/>
        <v>0</v>
      </c>
      <c r="AC8" s="5"/>
      <c r="AD8" s="17"/>
      <c r="AE8" s="2"/>
      <c r="AF8" s="5"/>
    </row>
    <row r="9" spans="1:32" x14ac:dyDescent="0.45">
      <c r="A9" s="62" t="s">
        <v>11</v>
      </c>
      <c r="B9" s="63"/>
      <c r="C9" s="64"/>
      <c r="D9" s="63"/>
      <c r="E9" s="64"/>
      <c r="F9" s="63"/>
      <c r="G9" s="64"/>
      <c r="H9" s="63"/>
      <c r="I9" s="64"/>
      <c r="J9" s="63"/>
      <c r="K9" s="64"/>
      <c r="L9" s="63"/>
      <c r="M9" s="64"/>
      <c r="N9" s="63"/>
      <c r="O9" s="64"/>
      <c r="P9" s="63"/>
      <c r="Q9" s="64"/>
      <c r="R9" s="63"/>
      <c r="S9" s="64"/>
      <c r="T9" s="63"/>
      <c r="U9" s="64"/>
      <c r="V9" s="63"/>
      <c r="W9" s="64"/>
      <c r="X9" s="63"/>
      <c r="Y9" s="68"/>
      <c r="Z9" s="65">
        <f t="shared" si="0"/>
        <v>0</v>
      </c>
      <c r="AA9" s="66">
        <f t="shared" si="0"/>
        <v>0</v>
      </c>
      <c r="AB9" s="67">
        <f t="shared" si="1"/>
        <v>0</v>
      </c>
      <c r="AC9" s="5"/>
      <c r="AD9" s="72"/>
      <c r="AE9" s="73"/>
      <c r="AF9" s="5"/>
    </row>
    <row r="10" spans="1:32" x14ac:dyDescent="0.45">
      <c r="A10" s="7" t="s">
        <v>13</v>
      </c>
      <c r="B10" s="8">
        <v>7</v>
      </c>
      <c r="C10" s="9">
        <v>45.6</v>
      </c>
      <c r="D10" s="8"/>
      <c r="E10" s="9"/>
      <c r="F10" s="8">
        <v>39</v>
      </c>
      <c r="G10" s="9">
        <v>244.38</v>
      </c>
      <c r="H10" s="8">
        <v>7</v>
      </c>
      <c r="I10" s="9">
        <v>43.12</v>
      </c>
      <c r="J10" s="8">
        <v>6</v>
      </c>
      <c r="K10" s="9">
        <v>37.82</v>
      </c>
      <c r="L10" s="8">
        <v>10</v>
      </c>
      <c r="M10" s="9">
        <v>67</v>
      </c>
      <c r="N10" s="8">
        <v>8</v>
      </c>
      <c r="O10" s="9">
        <v>57.6</v>
      </c>
      <c r="P10" s="8">
        <v>5</v>
      </c>
      <c r="Q10" s="9">
        <v>27.8</v>
      </c>
      <c r="R10" s="8">
        <v>33</v>
      </c>
      <c r="S10" s="9">
        <v>212.72</v>
      </c>
      <c r="T10" s="8">
        <v>5</v>
      </c>
      <c r="U10" s="9">
        <v>30.28</v>
      </c>
      <c r="V10" s="8"/>
      <c r="W10" s="9"/>
      <c r="X10" s="8"/>
      <c r="Y10" s="10"/>
      <c r="Z10" s="11">
        <f t="shared" si="0"/>
        <v>120</v>
      </c>
      <c r="AA10" s="12">
        <f t="shared" si="0"/>
        <v>766.32</v>
      </c>
      <c r="AB10" s="13">
        <f t="shared" si="1"/>
        <v>4.4009712551658232E-2</v>
      </c>
      <c r="AC10" s="5"/>
      <c r="AD10" s="16">
        <f t="shared" ref="AD10:AD19" si="2">AA10/Z10</f>
        <v>6.3860000000000001</v>
      </c>
      <c r="AE10" s="2" t="s">
        <v>5</v>
      </c>
      <c r="AF10" s="15"/>
    </row>
    <row r="11" spans="1:32" x14ac:dyDescent="0.45">
      <c r="A11" s="62" t="s">
        <v>14</v>
      </c>
      <c r="B11" s="63">
        <v>1</v>
      </c>
      <c r="C11" s="64">
        <v>4.2</v>
      </c>
      <c r="D11" s="63"/>
      <c r="E11" s="64"/>
      <c r="F11" s="63">
        <v>45</v>
      </c>
      <c r="G11" s="64">
        <v>279.33999999999997</v>
      </c>
      <c r="H11" s="63">
        <v>22</v>
      </c>
      <c r="I11" s="64">
        <v>134.9</v>
      </c>
      <c r="J11" s="63"/>
      <c r="K11" s="64"/>
      <c r="L11" s="63">
        <v>28</v>
      </c>
      <c r="M11" s="64">
        <v>196</v>
      </c>
      <c r="N11" s="63">
        <v>38</v>
      </c>
      <c r="O11" s="64">
        <v>261.10000000000002</v>
      </c>
      <c r="P11" s="63"/>
      <c r="Q11" s="64"/>
      <c r="R11" s="63">
        <v>23</v>
      </c>
      <c r="S11" s="64">
        <v>140.22</v>
      </c>
      <c r="T11" s="63">
        <v>23</v>
      </c>
      <c r="U11" s="64">
        <v>153.6</v>
      </c>
      <c r="V11" s="63"/>
      <c r="W11" s="64"/>
      <c r="X11" s="63"/>
      <c r="Y11" s="68"/>
      <c r="Z11" s="65">
        <f t="shared" si="0"/>
        <v>180</v>
      </c>
      <c r="AA11" s="66">
        <f t="shared" si="0"/>
        <v>1169.3599999999999</v>
      </c>
      <c r="AB11" s="67">
        <f t="shared" si="1"/>
        <v>6.7156276058835812E-2</v>
      </c>
      <c r="AC11" s="5"/>
      <c r="AD11" s="72">
        <f t="shared" si="2"/>
        <v>6.4964444444444442</v>
      </c>
      <c r="AE11" s="73" t="s">
        <v>5</v>
      </c>
      <c r="AF11" s="15"/>
    </row>
    <row r="12" spans="1:32" x14ac:dyDescent="0.45">
      <c r="A12" s="7" t="s">
        <v>15</v>
      </c>
      <c r="B12" s="8">
        <v>14</v>
      </c>
      <c r="C12" s="9">
        <v>91.92</v>
      </c>
      <c r="D12" s="8">
        <v>4</v>
      </c>
      <c r="E12" s="9">
        <v>21.52</v>
      </c>
      <c r="F12" s="8">
        <v>92</v>
      </c>
      <c r="G12" s="9">
        <v>594.86</v>
      </c>
      <c r="H12" s="8">
        <v>59</v>
      </c>
      <c r="I12" s="9">
        <v>361.72</v>
      </c>
      <c r="J12" s="8">
        <v>6</v>
      </c>
      <c r="K12" s="9">
        <v>37.26</v>
      </c>
      <c r="L12" s="8">
        <v>120</v>
      </c>
      <c r="M12" s="9">
        <v>779.88</v>
      </c>
      <c r="N12" s="8">
        <v>104</v>
      </c>
      <c r="O12" s="9">
        <v>658.28</v>
      </c>
      <c r="P12" s="8">
        <v>6</v>
      </c>
      <c r="Q12" s="9">
        <v>33.92</v>
      </c>
      <c r="R12" s="8">
        <v>101</v>
      </c>
      <c r="S12" s="9">
        <v>676.42</v>
      </c>
      <c r="T12" s="8">
        <v>173</v>
      </c>
      <c r="U12" s="9">
        <v>1142.46</v>
      </c>
      <c r="V12" s="8"/>
      <c r="W12" s="9"/>
      <c r="X12" s="8"/>
      <c r="Y12" s="10"/>
      <c r="Z12" s="11">
        <f t="shared" si="0"/>
        <v>679</v>
      </c>
      <c r="AA12" s="12">
        <f t="shared" si="0"/>
        <v>4398.24</v>
      </c>
      <c r="AB12" s="13">
        <f t="shared" si="1"/>
        <v>0.25259066464819563</v>
      </c>
      <c r="AC12" s="5"/>
      <c r="AD12" s="16">
        <f t="shared" si="2"/>
        <v>6.4775257731958762</v>
      </c>
      <c r="AE12" s="2" t="s">
        <v>5</v>
      </c>
      <c r="AF12" s="15"/>
    </row>
    <row r="13" spans="1:32" s="5" customFormat="1" x14ac:dyDescent="0.45">
      <c r="A13" s="62" t="s">
        <v>16</v>
      </c>
      <c r="B13" s="63">
        <v>9</v>
      </c>
      <c r="C13" s="64">
        <v>54.5</v>
      </c>
      <c r="D13" s="63">
        <v>14</v>
      </c>
      <c r="E13" s="64">
        <v>88.12</v>
      </c>
      <c r="F13" s="63">
        <v>140</v>
      </c>
      <c r="G13" s="64">
        <v>902.02</v>
      </c>
      <c r="H13" s="63">
        <v>44</v>
      </c>
      <c r="I13" s="64">
        <v>287.95999999999998</v>
      </c>
      <c r="J13" s="63">
        <v>14</v>
      </c>
      <c r="K13" s="64">
        <v>94.4</v>
      </c>
      <c r="L13" s="63">
        <v>62</v>
      </c>
      <c r="M13" s="64">
        <v>384.4</v>
      </c>
      <c r="N13" s="63">
        <v>42</v>
      </c>
      <c r="O13" s="64">
        <v>274.08</v>
      </c>
      <c r="P13" s="63">
        <v>50</v>
      </c>
      <c r="Q13" s="64">
        <v>324.48</v>
      </c>
      <c r="R13" s="63">
        <v>91</v>
      </c>
      <c r="S13" s="64">
        <v>601.70000000000005</v>
      </c>
      <c r="T13" s="63">
        <v>38</v>
      </c>
      <c r="U13" s="64">
        <v>248.02</v>
      </c>
      <c r="V13" s="63"/>
      <c r="W13" s="64"/>
      <c r="X13" s="63"/>
      <c r="Y13" s="68"/>
      <c r="Z13" s="65">
        <f t="shared" si="0"/>
        <v>504</v>
      </c>
      <c r="AA13" s="66">
        <f t="shared" si="0"/>
        <v>3259.68</v>
      </c>
      <c r="AB13" s="67">
        <f t="shared" si="1"/>
        <v>0.18720323077877296</v>
      </c>
      <c r="AD13" s="72">
        <f t="shared" si="2"/>
        <v>6.4676190476190474</v>
      </c>
      <c r="AE13" s="73" t="s">
        <v>5</v>
      </c>
      <c r="AF13" s="15"/>
    </row>
    <row r="14" spans="1:32" x14ac:dyDescent="0.45">
      <c r="A14" s="7" t="s">
        <v>17</v>
      </c>
      <c r="B14" s="8">
        <v>8</v>
      </c>
      <c r="C14" s="9">
        <v>54</v>
      </c>
      <c r="D14" s="8">
        <v>4</v>
      </c>
      <c r="E14" s="9">
        <v>25.46</v>
      </c>
      <c r="F14" s="8">
        <v>33</v>
      </c>
      <c r="G14" s="9">
        <v>204.1</v>
      </c>
      <c r="H14" s="8">
        <v>18</v>
      </c>
      <c r="I14" s="9">
        <v>122.16</v>
      </c>
      <c r="J14" s="8">
        <v>7</v>
      </c>
      <c r="K14" s="9">
        <v>49.8</v>
      </c>
      <c r="L14" s="8">
        <v>12</v>
      </c>
      <c r="M14" s="9">
        <v>73.099999999999994</v>
      </c>
      <c r="N14" s="8">
        <v>29</v>
      </c>
      <c r="O14" s="9">
        <v>193.3</v>
      </c>
      <c r="P14" s="8">
        <v>10</v>
      </c>
      <c r="Q14" s="9">
        <v>60.52</v>
      </c>
      <c r="R14" s="8">
        <v>9</v>
      </c>
      <c r="S14" s="9">
        <v>54.68</v>
      </c>
      <c r="T14" s="8">
        <v>10</v>
      </c>
      <c r="U14" s="9">
        <v>67.2</v>
      </c>
      <c r="V14" s="8"/>
      <c r="W14" s="9"/>
      <c r="X14" s="8"/>
      <c r="Y14" s="10"/>
      <c r="Z14" s="11">
        <f t="shared" si="0"/>
        <v>140</v>
      </c>
      <c r="AA14" s="12">
        <f t="shared" si="0"/>
        <v>904.32</v>
      </c>
      <c r="AB14" s="13">
        <f t="shared" si="1"/>
        <v>5.1935044439288515E-2</v>
      </c>
      <c r="AC14" s="5"/>
      <c r="AD14" s="16">
        <f t="shared" si="2"/>
        <v>6.459428571428572</v>
      </c>
      <c r="AE14" s="2" t="s">
        <v>5</v>
      </c>
      <c r="AF14" s="15"/>
    </row>
    <row r="15" spans="1:32" x14ac:dyDescent="0.45">
      <c r="A15" s="62" t="s">
        <v>18</v>
      </c>
      <c r="B15" s="63"/>
      <c r="C15" s="64"/>
      <c r="D15" s="63"/>
      <c r="E15" s="64"/>
      <c r="F15" s="63">
        <v>12</v>
      </c>
      <c r="G15" s="64">
        <v>76.099999999999994</v>
      </c>
      <c r="H15" s="63"/>
      <c r="I15" s="64"/>
      <c r="J15" s="63"/>
      <c r="K15" s="64"/>
      <c r="L15" s="63">
        <v>3</v>
      </c>
      <c r="M15" s="64">
        <v>20.399999999999999</v>
      </c>
      <c r="N15" s="63"/>
      <c r="O15" s="64"/>
      <c r="P15" s="63"/>
      <c r="Q15" s="64"/>
      <c r="R15" s="63"/>
      <c r="S15" s="64"/>
      <c r="T15" s="63"/>
      <c r="U15" s="64"/>
      <c r="V15" s="63"/>
      <c r="W15" s="64"/>
      <c r="X15" s="63"/>
      <c r="Y15" s="68"/>
      <c r="Z15" s="65">
        <f t="shared" si="0"/>
        <v>15</v>
      </c>
      <c r="AA15" s="66">
        <f t="shared" si="0"/>
        <v>96.5</v>
      </c>
      <c r="AB15" s="67">
        <f t="shared" si="1"/>
        <v>5.5419893272197242E-3</v>
      </c>
      <c r="AC15" s="5"/>
      <c r="AD15" s="72">
        <f t="shared" ref="AD15:AD16" si="3">AA15/Z15</f>
        <v>6.4333333333333336</v>
      </c>
      <c r="AE15" s="73" t="s">
        <v>5</v>
      </c>
      <c r="AF15" s="15"/>
    </row>
    <row r="16" spans="1:32" x14ac:dyDescent="0.45">
      <c r="A16" s="7" t="s">
        <v>19</v>
      </c>
      <c r="B16" s="8">
        <v>2</v>
      </c>
      <c r="C16" s="9">
        <v>12.76</v>
      </c>
      <c r="D16" s="8">
        <v>12</v>
      </c>
      <c r="E16" s="9">
        <v>83</v>
      </c>
      <c r="F16" s="8">
        <v>16</v>
      </c>
      <c r="G16" s="9">
        <v>115.2</v>
      </c>
      <c r="H16" s="8">
        <v>10</v>
      </c>
      <c r="I16" s="9">
        <v>68.66</v>
      </c>
      <c r="J16" s="8">
        <v>1</v>
      </c>
      <c r="K16" s="9">
        <v>6.2</v>
      </c>
      <c r="L16" s="8">
        <v>16</v>
      </c>
      <c r="M16" s="9">
        <v>105.6</v>
      </c>
      <c r="N16" s="8">
        <v>11</v>
      </c>
      <c r="O16" s="9">
        <v>72.8</v>
      </c>
      <c r="P16" s="8">
        <v>4</v>
      </c>
      <c r="Q16" s="9">
        <v>28.8</v>
      </c>
      <c r="R16" s="8">
        <v>9</v>
      </c>
      <c r="S16" s="9">
        <v>62.6</v>
      </c>
      <c r="T16" s="8">
        <v>7</v>
      </c>
      <c r="U16" s="9">
        <v>49.2</v>
      </c>
      <c r="V16" s="8"/>
      <c r="W16" s="9"/>
      <c r="X16" s="8"/>
      <c r="Y16" s="10"/>
      <c r="Z16" s="11">
        <f t="shared" si="0"/>
        <v>88</v>
      </c>
      <c r="AA16" s="12">
        <f t="shared" si="0"/>
        <v>604.82000000000005</v>
      </c>
      <c r="AB16" s="13">
        <f t="shared" si="1"/>
        <v>3.4734777045482217E-2</v>
      </c>
      <c r="AC16" s="5"/>
      <c r="AD16" s="16">
        <f t="shared" si="3"/>
        <v>6.8729545454545464</v>
      </c>
      <c r="AE16" s="2" t="s">
        <v>5</v>
      </c>
      <c r="AF16" s="15"/>
    </row>
    <row r="17" spans="1:37" x14ac:dyDescent="0.45">
      <c r="A17" s="62" t="s">
        <v>20</v>
      </c>
      <c r="B17" s="63">
        <v>6</v>
      </c>
      <c r="C17" s="64">
        <v>43.2</v>
      </c>
      <c r="D17" s="63">
        <v>4</v>
      </c>
      <c r="E17" s="64">
        <v>28</v>
      </c>
      <c r="F17" s="63">
        <v>16</v>
      </c>
      <c r="G17" s="64">
        <v>109.8</v>
      </c>
      <c r="H17" s="63">
        <v>12</v>
      </c>
      <c r="I17" s="64">
        <v>73</v>
      </c>
      <c r="J17" s="63">
        <v>25</v>
      </c>
      <c r="K17" s="64">
        <v>178</v>
      </c>
      <c r="L17" s="63">
        <v>14</v>
      </c>
      <c r="M17" s="64">
        <v>93.8</v>
      </c>
      <c r="N17" s="63">
        <v>12</v>
      </c>
      <c r="O17" s="64">
        <v>81.260000000000005</v>
      </c>
      <c r="P17" s="63">
        <v>12</v>
      </c>
      <c r="Q17" s="64">
        <v>86.4</v>
      </c>
      <c r="R17" s="63">
        <v>6</v>
      </c>
      <c r="S17" s="64">
        <v>35.72</v>
      </c>
      <c r="T17" s="63"/>
      <c r="U17" s="64"/>
      <c r="V17" s="63"/>
      <c r="W17" s="64"/>
      <c r="X17" s="63"/>
      <c r="Y17" s="68"/>
      <c r="Z17" s="65">
        <f t="shared" si="0"/>
        <v>107</v>
      </c>
      <c r="AA17" s="66">
        <f t="shared" si="0"/>
        <v>729.18</v>
      </c>
      <c r="AB17" s="67">
        <f t="shared" si="1"/>
        <v>4.1876764534943815E-2</v>
      </c>
      <c r="AC17" s="5"/>
      <c r="AD17" s="72">
        <f t="shared" ref="AD17" si="4">AA17/Z17</f>
        <v>6.8147663551401862</v>
      </c>
      <c r="AE17" s="73" t="s">
        <v>5</v>
      </c>
      <c r="AF17" s="15"/>
    </row>
    <row r="18" spans="1:37" x14ac:dyDescent="0.45">
      <c r="A18" s="7" t="s">
        <v>21</v>
      </c>
      <c r="B18" s="8">
        <v>8</v>
      </c>
      <c r="C18" s="9">
        <v>45.6</v>
      </c>
      <c r="D18" s="8">
        <v>2</v>
      </c>
      <c r="E18" s="9">
        <v>14.4</v>
      </c>
      <c r="F18" s="8">
        <v>41</v>
      </c>
      <c r="G18" s="9">
        <v>221.56</v>
      </c>
      <c r="H18" s="8">
        <v>1</v>
      </c>
      <c r="I18" s="9">
        <v>4.8</v>
      </c>
      <c r="J18" s="8">
        <v>8</v>
      </c>
      <c r="K18" s="9">
        <v>50.7</v>
      </c>
      <c r="L18" s="8">
        <v>38</v>
      </c>
      <c r="M18" s="9">
        <v>234.8</v>
      </c>
      <c r="N18" s="8">
        <v>15</v>
      </c>
      <c r="O18" s="9">
        <v>89.76</v>
      </c>
      <c r="P18" s="8">
        <v>4</v>
      </c>
      <c r="Q18" s="9">
        <v>22.8</v>
      </c>
      <c r="R18" s="8">
        <v>35</v>
      </c>
      <c r="S18" s="9">
        <v>240.76</v>
      </c>
      <c r="T18" s="8">
        <v>27</v>
      </c>
      <c r="U18" s="9">
        <v>175.58</v>
      </c>
      <c r="V18" s="8"/>
      <c r="W18" s="9"/>
      <c r="X18" s="8"/>
      <c r="Y18" s="10"/>
      <c r="Z18" s="11">
        <f t="shared" si="0"/>
        <v>179</v>
      </c>
      <c r="AA18" s="12">
        <f t="shared" si="0"/>
        <v>1100.76</v>
      </c>
      <c r="AB18" s="13">
        <f t="shared" si="1"/>
        <v>6.3216582091506573E-2</v>
      </c>
      <c r="AC18" s="5"/>
      <c r="AD18" s="16">
        <f t="shared" si="2"/>
        <v>6.1494972067039102</v>
      </c>
      <c r="AE18" s="2" t="s">
        <v>5</v>
      </c>
      <c r="AF18" s="15"/>
    </row>
    <row r="19" spans="1:37" x14ac:dyDescent="0.45">
      <c r="A19" s="62" t="s">
        <v>22</v>
      </c>
      <c r="B19" s="63">
        <v>7</v>
      </c>
      <c r="C19" s="64">
        <v>46</v>
      </c>
      <c r="D19" s="63"/>
      <c r="E19" s="64"/>
      <c r="F19" s="63">
        <v>13</v>
      </c>
      <c r="G19" s="64">
        <v>79.040000000000006</v>
      </c>
      <c r="H19" s="63">
        <v>5</v>
      </c>
      <c r="I19" s="64">
        <v>31.8</v>
      </c>
      <c r="J19" s="63"/>
      <c r="K19" s="64"/>
      <c r="L19" s="63">
        <v>5</v>
      </c>
      <c r="M19" s="64">
        <v>34.4</v>
      </c>
      <c r="N19" s="63">
        <v>4</v>
      </c>
      <c r="O19" s="64">
        <v>28</v>
      </c>
      <c r="P19" s="63">
        <v>1</v>
      </c>
      <c r="Q19" s="64">
        <v>6.8</v>
      </c>
      <c r="R19" s="63">
        <v>2</v>
      </c>
      <c r="S19" s="64">
        <v>13.2</v>
      </c>
      <c r="T19" s="63"/>
      <c r="U19" s="64"/>
      <c r="V19" s="63"/>
      <c r="W19" s="64"/>
      <c r="X19" s="63"/>
      <c r="Y19" s="68"/>
      <c r="Z19" s="65">
        <f t="shared" si="0"/>
        <v>37</v>
      </c>
      <c r="AA19" s="66">
        <f t="shared" si="0"/>
        <v>239.24</v>
      </c>
      <c r="AB19" s="67">
        <f t="shared" si="1"/>
        <v>1.373953913620774E-2</v>
      </c>
      <c r="AC19" s="5"/>
      <c r="AD19" s="74">
        <f t="shared" si="2"/>
        <v>6.4659459459459461</v>
      </c>
      <c r="AE19" s="75" t="s">
        <v>5</v>
      </c>
      <c r="AF19" s="15"/>
    </row>
    <row r="20" spans="1:37" ht="14.65" thickBot="1" x14ac:dyDescent="0.5">
      <c r="A20" s="53" t="s">
        <v>12</v>
      </c>
      <c r="B20" s="54">
        <f t="shared" ref="B20:AA20" si="5">SUM(B4:B19)</f>
        <v>109</v>
      </c>
      <c r="C20" s="55">
        <f>SUM(C4:C19)</f>
        <v>704.56000000000006</v>
      </c>
      <c r="D20" s="54">
        <f t="shared" si="5"/>
        <v>66</v>
      </c>
      <c r="E20" s="55">
        <f>SUM(E4:E19)</f>
        <v>416.49999999999994</v>
      </c>
      <c r="F20" s="54">
        <f t="shared" si="5"/>
        <v>543</v>
      </c>
      <c r="G20" s="56">
        <f t="shared" si="5"/>
        <v>3467.8999999999996</v>
      </c>
      <c r="H20" s="57">
        <f t="shared" si="5"/>
        <v>264</v>
      </c>
      <c r="I20" s="58">
        <f t="shared" si="5"/>
        <v>1712.2200000000003</v>
      </c>
      <c r="J20" s="57">
        <f t="shared" si="5"/>
        <v>89</v>
      </c>
      <c r="K20" s="58">
        <f t="shared" si="5"/>
        <v>590.59</v>
      </c>
      <c r="L20" s="57">
        <f t="shared" si="5"/>
        <v>377</v>
      </c>
      <c r="M20" s="58">
        <f t="shared" si="5"/>
        <v>2454.7400000000002</v>
      </c>
      <c r="N20" s="57">
        <f t="shared" si="5"/>
        <v>339</v>
      </c>
      <c r="O20" s="58">
        <f t="shared" si="5"/>
        <v>2242.6800000000003</v>
      </c>
      <c r="P20" s="57">
        <f t="shared" si="5"/>
        <v>112</v>
      </c>
      <c r="Q20" s="58">
        <f t="shared" si="5"/>
        <v>721.41999999999985</v>
      </c>
      <c r="R20" s="57">
        <f t="shared" si="5"/>
        <v>398</v>
      </c>
      <c r="S20" s="58">
        <f t="shared" si="5"/>
        <v>2641.4699999999993</v>
      </c>
      <c r="T20" s="57">
        <f t="shared" si="5"/>
        <v>370</v>
      </c>
      <c r="U20" s="58">
        <f t="shared" si="5"/>
        <v>2460.4399999999996</v>
      </c>
      <c r="V20" s="57">
        <f t="shared" si="5"/>
        <v>0</v>
      </c>
      <c r="W20" s="58">
        <f t="shared" si="5"/>
        <v>0</v>
      </c>
      <c r="X20" s="57">
        <f t="shared" si="5"/>
        <v>0</v>
      </c>
      <c r="Y20" s="58">
        <f t="shared" si="5"/>
        <v>0</v>
      </c>
      <c r="Z20" s="59">
        <f t="shared" si="5"/>
        <v>2667</v>
      </c>
      <c r="AA20" s="60">
        <f t="shared" si="5"/>
        <v>17412.52</v>
      </c>
      <c r="AB20" s="61">
        <f>SUM(AB4:AB19)</f>
        <v>1</v>
      </c>
      <c r="AC20" s="5"/>
      <c r="AD20" s="70">
        <f>AA20/Z20</f>
        <v>6.5288788901387331</v>
      </c>
      <c r="AE20" s="71" t="s">
        <v>5</v>
      </c>
      <c r="AF20" s="18"/>
    </row>
    <row r="21" spans="1:37" ht="14.65" thickTop="1" x14ac:dyDescent="0.45">
      <c r="A21" s="19" t="s">
        <v>77</v>
      </c>
      <c r="B21" s="20">
        <v>161</v>
      </c>
      <c r="C21" s="21">
        <v>1021.22</v>
      </c>
      <c r="D21" s="20">
        <v>150</v>
      </c>
      <c r="E21" s="21">
        <v>892.13</v>
      </c>
      <c r="F21" s="20">
        <v>384</v>
      </c>
      <c r="G21" s="21">
        <v>2360.2800000000002</v>
      </c>
      <c r="H21" s="20">
        <v>182</v>
      </c>
      <c r="I21" s="21">
        <v>1128.2700000000002</v>
      </c>
      <c r="J21" s="20">
        <v>70</v>
      </c>
      <c r="K21" s="21">
        <v>403.88</v>
      </c>
      <c r="L21" s="20">
        <v>363</v>
      </c>
      <c r="M21" s="21">
        <v>2252.6600000000003</v>
      </c>
      <c r="N21" s="20">
        <v>237</v>
      </c>
      <c r="O21" s="21">
        <v>1510.11</v>
      </c>
      <c r="P21" s="20">
        <v>153</v>
      </c>
      <c r="Q21" s="21">
        <v>940.43000000000006</v>
      </c>
      <c r="R21" s="20">
        <v>464</v>
      </c>
      <c r="S21" s="21">
        <v>2978.9699999999993</v>
      </c>
      <c r="T21" s="20">
        <v>356</v>
      </c>
      <c r="U21" s="21">
        <v>2299.3599999999997</v>
      </c>
      <c r="V21" s="20">
        <v>69</v>
      </c>
      <c r="W21" s="21">
        <v>407.44</v>
      </c>
      <c r="X21" s="20">
        <v>757</v>
      </c>
      <c r="Y21" s="21">
        <v>4768.8999999999996</v>
      </c>
      <c r="Z21" s="22">
        <f>B21+D21+F21+H21+J21+L21+N21+P21+R21+T21</f>
        <v>2520</v>
      </c>
      <c r="AA21" s="23">
        <f>C21+E21+G21+I21+K21+M21+O21+Q21+S21+U21</f>
        <v>15787.310000000001</v>
      </c>
      <c r="AD21" s="24"/>
      <c r="AE21" s="25"/>
      <c r="AF21" s="26"/>
    </row>
    <row r="22" spans="1:37" s="33" customFormat="1" x14ac:dyDescent="0.4">
      <c r="A22" s="3" t="s">
        <v>40</v>
      </c>
      <c r="B22" s="27"/>
      <c r="C22" s="165">
        <f t="shared" ref="C22:AA22" si="6">(C20/C21)-1</f>
        <v>-0.31008010027222332</v>
      </c>
      <c r="D22" s="27"/>
      <c r="E22" s="165">
        <f t="shared" si="6"/>
        <v>-0.53313978904419768</v>
      </c>
      <c r="F22" s="27"/>
      <c r="G22" s="30">
        <f t="shared" si="6"/>
        <v>0.46927483179961671</v>
      </c>
      <c r="H22" s="27"/>
      <c r="I22" s="30">
        <f t="shared" si="6"/>
        <v>0.51756228562312212</v>
      </c>
      <c r="J22" s="27"/>
      <c r="K22" s="30">
        <f t="shared" si="6"/>
        <v>0.46229077943943753</v>
      </c>
      <c r="L22" s="27"/>
      <c r="M22" s="30">
        <f t="shared" si="6"/>
        <v>8.9707279394138473E-2</v>
      </c>
      <c r="N22" s="27"/>
      <c r="O22" s="30">
        <f t="shared" si="6"/>
        <v>0.48511035619921761</v>
      </c>
      <c r="P22" s="27"/>
      <c r="Q22" s="165">
        <f t="shared" si="6"/>
        <v>-0.23288283019469835</v>
      </c>
      <c r="R22" s="27"/>
      <c r="S22" s="165">
        <f t="shared" si="6"/>
        <v>-0.11329419228793847</v>
      </c>
      <c r="T22" s="27"/>
      <c r="U22" s="30">
        <f t="shared" si="6"/>
        <v>7.0054275972444513E-2</v>
      </c>
      <c r="V22" s="27"/>
      <c r="W22" s="165">
        <f t="shared" si="6"/>
        <v>-1</v>
      </c>
      <c r="X22" s="27"/>
      <c r="Y22" s="30">
        <f t="shared" si="6"/>
        <v>-1</v>
      </c>
      <c r="Z22" s="31"/>
      <c r="AA22" s="28">
        <f t="shared" si="6"/>
        <v>0.10294407343619638</v>
      </c>
      <c r="AB22" s="24"/>
      <c r="AC22" s="32"/>
      <c r="AD22" s="24"/>
      <c r="AE22" s="25"/>
      <c r="AF22" s="25"/>
    </row>
    <row r="23" spans="1:37" s="33" customFormat="1" x14ac:dyDescent="0.4">
      <c r="A23" s="4"/>
      <c r="B23" s="27"/>
      <c r="C23" s="30"/>
      <c r="D23" s="27"/>
      <c r="E23" s="30"/>
      <c r="F23" s="27"/>
      <c r="G23" s="29"/>
      <c r="H23" s="27"/>
      <c r="I23" s="30"/>
      <c r="J23" s="27"/>
      <c r="K23" s="30"/>
      <c r="L23" s="27"/>
      <c r="M23" s="30"/>
      <c r="N23" s="27"/>
      <c r="O23" s="30"/>
      <c r="P23" s="27"/>
      <c r="Q23" s="30"/>
      <c r="R23" s="27"/>
      <c r="S23" s="30"/>
      <c r="T23" s="27"/>
      <c r="U23" s="30"/>
      <c r="V23" s="27"/>
      <c r="W23" s="30"/>
      <c r="X23" s="27"/>
      <c r="Y23" s="30"/>
      <c r="Z23" s="31"/>
      <c r="AA23" s="32"/>
      <c r="AB23" s="24"/>
      <c r="AC23" s="32"/>
      <c r="AD23" s="24"/>
      <c r="AE23" s="25"/>
      <c r="AF23" s="25"/>
    </row>
    <row r="24" spans="1:37" ht="26" customHeight="1" thickBot="1" x14ac:dyDescent="0.5">
      <c r="A24" s="252" t="s">
        <v>55</v>
      </c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2"/>
      <c r="AB24" s="252"/>
      <c r="AC24" s="244"/>
      <c r="AD24" s="244"/>
      <c r="AE24" s="69"/>
      <c r="AF24" s="69"/>
    </row>
    <row r="25" spans="1:37" x14ac:dyDescent="0.45">
      <c r="A25" s="255" t="s">
        <v>0</v>
      </c>
      <c r="B25" s="240">
        <v>46023</v>
      </c>
      <c r="C25" s="230"/>
      <c r="D25" s="240">
        <v>46054</v>
      </c>
      <c r="E25" s="230"/>
      <c r="F25" s="240">
        <v>46082</v>
      </c>
      <c r="G25" s="230"/>
      <c r="H25" s="240">
        <v>46113</v>
      </c>
      <c r="I25" s="230"/>
      <c r="J25" s="240">
        <v>46143</v>
      </c>
      <c r="K25" s="230"/>
      <c r="L25" s="240">
        <v>46174</v>
      </c>
      <c r="M25" s="230"/>
      <c r="N25" s="240">
        <v>46204</v>
      </c>
      <c r="O25" s="230"/>
      <c r="P25" s="240">
        <v>46235</v>
      </c>
      <c r="Q25" s="230"/>
      <c r="R25" s="240">
        <v>46266</v>
      </c>
      <c r="S25" s="230"/>
      <c r="T25" s="240">
        <v>46296</v>
      </c>
      <c r="U25" s="230"/>
      <c r="V25" s="240">
        <v>46327</v>
      </c>
      <c r="W25" s="230"/>
      <c r="X25" s="240">
        <v>46357</v>
      </c>
      <c r="Y25" s="241"/>
      <c r="Z25" s="242" t="s">
        <v>82</v>
      </c>
      <c r="AA25" s="243"/>
      <c r="AB25" s="76" t="s">
        <v>2</v>
      </c>
      <c r="AC25" s="236" t="s">
        <v>26</v>
      </c>
      <c r="AD25" s="237"/>
      <c r="AE25" s="238" t="s">
        <v>25</v>
      </c>
      <c r="AF25" s="239"/>
    </row>
    <row r="26" spans="1:37" x14ac:dyDescent="0.45">
      <c r="A26" s="256"/>
      <c r="B26" s="77" t="s">
        <v>4</v>
      </c>
      <c r="C26" s="77" t="s">
        <v>5</v>
      </c>
      <c r="D26" s="77" t="s">
        <v>4</v>
      </c>
      <c r="E26" s="77" t="s">
        <v>5</v>
      </c>
      <c r="F26" s="77" t="s">
        <v>4</v>
      </c>
      <c r="G26" s="77" t="s">
        <v>5</v>
      </c>
      <c r="H26" s="77" t="s">
        <v>4</v>
      </c>
      <c r="I26" s="77" t="s">
        <v>5</v>
      </c>
      <c r="J26" s="77" t="s">
        <v>4</v>
      </c>
      <c r="K26" s="77" t="s">
        <v>5</v>
      </c>
      <c r="L26" s="77" t="s">
        <v>4</v>
      </c>
      <c r="M26" s="77" t="s">
        <v>5</v>
      </c>
      <c r="N26" s="77" t="s">
        <v>4</v>
      </c>
      <c r="O26" s="77" t="s">
        <v>5</v>
      </c>
      <c r="P26" s="77" t="s">
        <v>4</v>
      </c>
      <c r="Q26" s="77" t="s">
        <v>5</v>
      </c>
      <c r="R26" s="77" t="s">
        <v>4</v>
      </c>
      <c r="S26" s="77" t="s">
        <v>5</v>
      </c>
      <c r="T26" s="77" t="s">
        <v>4</v>
      </c>
      <c r="U26" s="77" t="s">
        <v>5</v>
      </c>
      <c r="V26" s="77" t="s">
        <v>4</v>
      </c>
      <c r="W26" s="77" t="s">
        <v>5</v>
      </c>
      <c r="X26" s="77" t="s">
        <v>4</v>
      </c>
      <c r="Y26" s="77" t="s">
        <v>5</v>
      </c>
      <c r="Z26" s="78" t="s">
        <v>4</v>
      </c>
      <c r="AA26" s="79" t="s">
        <v>5</v>
      </c>
      <c r="AB26" s="80" t="s">
        <v>24</v>
      </c>
      <c r="AC26" s="81" t="s">
        <v>4</v>
      </c>
      <c r="AD26" s="82" t="s">
        <v>5</v>
      </c>
      <c r="AE26" s="83" t="s">
        <v>4</v>
      </c>
      <c r="AF26" s="83" t="s">
        <v>5</v>
      </c>
    </row>
    <row r="27" spans="1:37" x14ac:dyDescent="0.45">
      <c r="A27" s="7" t="s">
        <v>6</v>
      </c>
      <c r="B27" s="8">
        <v>3</v>
      </c>
      <c r="C27" s="9">
        <v>16.68</v>
      </c>
      <c r="D27" s="34">
        <v>7</v>
      </c>
      <c r="E27" s="9">
        <v>32.18</v>
      </c>
      <c r="F27" s="34">
        <v>10</v>
      </c>
      <c r="G27" s="9">
        <v>48.2</v>
      </c>
      <c r="H27" s="8">
        <v>6</v>
      </c>
      <c r="I27" s="9">
        <v>27.2</v>
      </c>
      <c r="J27" s="34">
        <v>5</v>
      </c>
      <c r="K27" s="9">
        <v>31.06</v>
      </c>
      <c r="L27" s="34">
        <v>2</v>
      </c>
      <c r="M27" s="9">
        <v>13.4</v>
      </c>
      <c r="N27" s="8"/>
      <c r="O27" s="9"/>
      <c r="P27" s="34">
        <v>3</v>
      </c>
      <c r="Q27" s="9">
        <v>16.96</v>
      </c>
      <c r="R27" s="34">
        <v>6</v>
      </c>
      <c r="S27" s="9">
        <v>34.06</v>
      </c>
      <c r="T27" s="34"/>
      <c r="U27" s="9"/>
      <c r="V27" s="34"/>
      <c r="W27" s="9"/>
      <c r="X27" s="34"/>
      <c r="Y27" s="10"/>
      <c r="Z27" s="11">
        <f t="shared" ref="Z27:AA42" si="7">B27+D27+F27+H27+J27+L27+N27+P27+R27+T27+V27+X27</f>
        <v>42</v>
      </c>
      <c r="AA27" s="12">
        <f t="shared" si="7"/>
        <v>219.74</v>
      </c>
      <c r="AB27" s="13">
        <f t="shared" ref="AB27:AB42" si="8">AA27/$AA$43</f>
        <v>5.6532611603926981E-2</v>
      </c>
      <c r="AC27" s="35">
        <v>2</v>
      </c>
      <c r="AD27" s="36">
        <v>2.6</v>
      </c>
      <c r="AE27" s="37">
        <f>Z27-AC27</f>
        <v>40</v>
      </c>
      <c r="AF27" s="38">
        <f>AA27-AD27</f>
        <v>217.14000000000001</v>
      </c>
    </row>
    <row r="28" spans="1:37" x14ac:dyDescent="0.45">
      <c r="A28" s="131" t="s">
        <v>7</v>
      </c>
      <c r="B28" s="132">
        <v>1</v>
      </c>
      <c r="C28" s="133">
        <v>4.26</v>
      </c>
      <c r="D28" s="134"/>
      <c r="E28" s="133"/>
      <c r="F28" s="134"/>
      <c r="G28" s="133"/>
      <c r="H28" s="132">
        <v>3</v>
      </c>
      <c r="I28" s="133">
        <v>13</v>
      </c>
      <c r="J28" s="134">
        <v>3</v>
      </c>
      <c r="K28" s="133">
        <v>16.96</v>
      </c>
      <c r="L28" s="134">
        <v>4</v>
      </c>
      <c r="M28" s="133">
        <v>25.52</v>
      </c>
      <c r="N28" s="132">
        <v>6</v>
      </c>
      <c r="O28" s="133">
        <v>38.4</v>
      </c>
      <c r="P28" s="134">
        <v>4</v>
      </c>
      <c r="Q28" s="133">
        <v>27.6</v>
      </c>
      <c r="R28" s="134">
        <v>4</v>
      </c>
      <c r="S28" s="133">
        <v>20.6</v>
      </c>
      <c r="T28" s="134"/>
      <c r="U28" s="133"/>
      <c r="V28" s="134"/>
      <c r="W28" s="133"/>
      <c r="X28" s="134"/>
      <c r="Y28" s="135"/>
      <c r="Z28" s="136">
        <f t="shared" si="7"/>
        <v>25</v>
      </c>
      <c r="AA28" s="137">
        <f t="shared" si="7"/>
        <v>146.33999999999997</v>
      </c>
      <c r="AB28" s="138">
        <f t="shared" si="8"/>
        <v>3.7648959598246441E-2</v>
      </c>
      <c r="AC28" s="139">
        <v>1</v>
      </c>
      <c r="AD28" s="140">
        <v>1</v>
      </c>
      <c r="AE28" s="141">
        <f t="shared" ref="AE28:AF42" si="9">Z28-AC28</f>
        <v>24</v>
      </c>
      <c r="AF28" s="142">
        <f t="shared" si="9"/>
        <v>145.33999999999997</v>
      </c>
    </row>
    <row r="29" spans="1:37" x14ac:dyDescent="0.45">
      <c r="A29" s="7" t="s">
        <v>8</v>
      </c>
      <c r="B29" s="8"/>
      <c r="C29" s="9"/>
      <c r="D29" s="34"/>
      <c r="E29" s="9"/>
      <c r="F29" s="34"/>
      <c r="G29" s="9"/>
      <c r="H29" s="8"/>
      <c r="I29" s="9"/>
      <c r="J29" s="34"/>
      <c r="K29" s="9"/>
      <c r="L29" s="34"/>
      <c r="M29" s="9"/>
      <c r="N29" s="8"/>
      <c r="O29" s="9"/>
      <c r="P29" s="34"/>
      <c r="Q29" s="9"/>
      <c r="R29" s="34"/>
      <c r="S29" s="9"/>
      <c r="T29" s="34"/>
      <c r="U29" s="9"/>
      <c r="V29" s="34"/>
      <c r="W29" s="9"/>
      <c r="X29" s="34"/>
      <c r="Y29" s="10"/>
      <c r="Z29" s="11">
        <f t="shared" si="7"/>
        <v>0</v>
      </c>
      <c r="AA29" s="12">
        <f t="shared" si="7"/>
        <v>0</v>
      </c>
      <c r="AB29" s="13">
        <f t="shared" si="8"/>
        <v>0</v>
      </c>
      <c r="AC29" s="35"/>
      <c r="AD29" s="36"/>
      <c r="AE29" s="37">
        <f t="shared" si="9"/>
        <v>0</v>
      </c>
      <c r="AF29" s="38">
        <f t="shared" si="9"/>
        <v>0</v>
      </c>
    </row>
    <row r="30" spans="1:37" x14ac:dyDescent="0.45">
      <c r="A30" s="131" t="s">
        <v>9</v>
      </c>
      <c r="B30" s="132">
        <v>1</v>
      </c>
      <c r="C30" s="133">
        <v>6.2</v>
      </c>
      <c r="D30" s="134">
        <v>3</v>
      </c>
      <c r="E30" s="133">
        <v>19.8</v>
      </c>
      <c r="F30" s="134">
        <v>4</v>
      </c>
      <c r="G30" s="133">
        <v>26</v>
      </c>
      <c r="H30" s="132">
        <v>4</v>
      </c>
      <c r="I30" s="133">
        <v>24.2</v>
      </c>
      <c r="J30" s="134">
        <v>6</v>
      </c>
      <c r="K30" s="133">
        <v>37</v>
      </c>
      <c r="L30" s="134">
        <v>4</v>
      </c>
      <c r="M30" s="133">
        <v>26.4</v>
      </c>
      <c r="N30" s="132">
        <v>4</v>
      </c>
      <c r="O30" s="133">
        <v>22.16</v>
      </c>
      <c r="P30" s="134">
        <v>1</v>
      </c>
      <c r="Q30" s="133">
        <v>5.56</v>
      </c>
      <c r="R30" s="134">
        <v>2</v>
      </c>
      <c r="S30" s="133">
        <v>9.82</v>
      </c>
      <c r="T30" s="134"/>
      <c r="U30" s="133"/>
      <c r="V30" s="134"/>
      <c r="W30" s="133"/>
      <c r="X30" s="134"/>
      <c r="Y30" s="135"/>
      <c r="Z30" s="136">
        <f t="shared" si="7"/>
        <v>29</v>
      </c>
      <c r="AA30" s="137">
        <f t="shared" si="7"/>
        <v>177.14</v>
      </c>
      <c r="AB30" s="138">
        <f t="shared" si="8"/>
        <v>4.5572889867660067E-2</v>
      </c>
      <c r="AC30" s="139">
        <v>45</v>
      </c>
      <c r="AD30" s="140">
        <v>55.25</v>
      </c>
      <c r="AE30" s="141">
        <f t="shared" si="9"/>
        <v>-16</v>
      </c>
      <c r="AF30" s="142">
        <f t="shared" si="9"/>
        <v>121.88999999999999</v>
      </c>
      <c r="AJ30" s="145"/>
      <c r="AK30" s="145"/>
    </row>
    <row r="31" spans="1:37" x14ac:dyDescent="0.45">
      <c r="A31" s="7" t="s">
        <v>10</v>
      </c>
      <c r="B31" s="8"/>
      <c r="C31" s="9"/>
      <c r="D31" s="34"/>
      <c r="E31" s="9"/>
      <c r="F31" s="34"/>
      <c r="G31" s="9"/>
      <c r="H31" s="8"/>
      <c r="I31" s="9"/>
      <c r="J31" s="34"/>
      <c r="K31" s="9"/>
      <c r="L31" s="34"/>
      <c r="M31" s="9"/>
      <c r="N31" s="8"/>
      <c r="O31" s="9"/>
      <c r="P31" s="34"/>
      <c r="Q31" s="9"/>
      <c r="R31" s="34"/>
      <c r="S31" s="9"/>
      <c r="T31" s="34"/>
      <c r="U31" s="9"/>
      <c r="V31" s="34"/>
      <c r="W31" s="9"/>
      <c r="X31" s="34"/>
      <c r="Y31" s="10"/>
      <c r="Z31" s="11">
        <f t="shared" si="7"/>
        <v>0</v>
      </c>
      <c r="AA31" s="12">
        <f t="shared" si="7"/>
        <v>0</v>
      </c>
      <c r="AB31" s="13">
        <f t="shared" si="8"/>
        <v>0</v>
      </c>
      <c r="AC31" s="35">
        <v>6</v>
      </c>
      <c r="AD31" s="36">
        <v>12</v>
      </c>
      <c r="AE31" s="37">
        <f t="shared" si="9"/>
        <v>-6</v>
      </c>
      <c r="AF31" s="38">
        <f t="shared" si="9"/>
        <v>-12</v>
      </c>
    </row>
    <row r="32" spans="1:37" x14ac:dyDescent="0.45">
      <c r="A32" s="131" t="s">
        <v>11</v>
      </c>
      <c r="B32" s="132"/>
      <c r="C32" s="133"/>
      <c r="D32" s="134"/>
      <c r="E32" s="133"/>
      <c r="F32" s="134"/>
      <c r="G32" s="133"/>
      <c r="H32" s="132"/>
      <c r="I32" s="133"/>
      <c r="J32" s="134"/>
      <c r="K32" s="133"/>
      <c r="L32" s="134"/>
      <c r="M32" s="133"/>
      <c r="N32" s="132"/>
      <c r="O32" s="133"/>
      <c r="P32" s="134"/>
      <c r="Q32" s="133"/>
      <c r="R32" s="134"/>
      <c r="S32" s="133"/>
      <c r="T32" s="134"/>
      <c r="U32" s="133"/>
      <c r="V32" s="134"/>
      <c r="W32" s="133"/>
      <c r="X32" s="134"/>
      <c r="Y32" s="135"/>
      <c r="Z32" s="136">
        <f t="shared" si="7"/>
        <v>0</v>
      </c>
      <c r="AA32" s="137">
        <f t="shared" si="7"/>
        <v>0</v>
      </c>
      <c r="AB32" s="138">
        <f t="shared" si="8"/>
        <v>0</v>
      </c>
      <c r="AC32" s="139"/>
      <c r="AD32" s="140"/>
      <c r="AE32" s="141">
        <f t="shared" si="9"/>
        <v>0</v>
      </c>
      <c r="AF32" s="142">
        <f t="shared" si="9"/>
        <v>0</v>
      </c>
    </row>
    <row r="33" spans="1:32" x14ac:dyDescent="0.45">
      <c r="A33" s="7" t="s">
        <v>13</v>
      </c>
      <c r="B33" s="8">
        <v>2</v>
      </c>
      <c r="C33" s="9">
        <v>11.7</v>
      </c>
      <c r="D33" s="34">
        <v>2</v>
      </c>
      <c r="E33" s="9">
        <v>11.4</v>
      </c>
      <c r="F33" s="34">
        <v>3</v>
      </c>
      <c r="G33" s="9">
        <v>16.82</v>
      </c>
      <c r="H33" s="8">
        <v>10</v>
      </c>
      <c r="I33" s="9">
        <v>56.16</v>
      </c>
      <c r="J33" s="34">
        <v>5</v>
      </c>
      <c r="K33" s="9">
        <v>27.94</v>
      </c>
      <c r="L33" s="34">
        <v>1</v>
      </c>
      <c r="M33" s="9">
        <v>5.7</v>
      </c>
      <c r="N33" s="8">
        <v>1</v>
      </c>
      <c r="O33" s="9">
        <v>5.6</v>
      </c>
      <c r="P33" s="34">
        <v>7</v>
      </c>
      <c r="Q33" s="9">
        <v>45.2</v>
      </c>
      <c r="R33" s="34"/>
      <c r="S33" s="9"/>
      <c r="T33" s="34"/>
      <c r="U33" s="9"/>
      <c r="V33" s="34"/>
      <c r="W33" s="9"/>
      <c r="X33" s="34"/>
      <c r="Y33" s="10"/>
      <c r="Z33" s="11">
        <f t="shared" si="7"/>
        <v>31</v>
      </c>
      <c r="AA33" s="12">
        <f t="shared" si="7"/>
        <v>180.51999999999998</v>
      </c>
      <c r="AB33" s="13">
        <f t="shared" si="8"/>
        <v>4.6442464033589224E-2</v>
      </c>
      <c r="AC33" s="35">
        <v>23</v>
      </c>
      <c r="AD33" s="36">
        <v>18.600000000000001</v>
      </c>
      <c r="AE33" s="37">
        <f t="shared" si="9"/>
        <v>8</v>
      </c>
      <c r="AF33" s="38">
        <f t="shared" si="9"/>
        <v>161.91999999999999</v>
      </c>
    </row>
    <row r="34" spans="1:32" x14ac:dyDescent="0.45">
      <c r="A34" s="131" t="s">
        <v>14</v>
      </c>
      <c r="B34" s="132"/>
      <c r="C34" s="133"/>
      <c r="D34" s="134"/>
      <c r="E34" s="133"/>
      <c r="F34" s="134">
        <v>5</v>
      </c>
      <c r="G34" s="133">
        <v>34</v>
      </c>
      <c r="H34" s="132">
        <v>17</v>
      </c>
      <c r="I34" s="133">
        <v>82.8</v>
      </c>
      <c r="J34" s="134">
        <v>8</v>
      </c>
      <c r="K34" s="133">
        <v>51.8</v>
      </c>
      <c r="L34" s="134">
        <v>7</v>
      </c>
      <c r="M34" s="133">
        <v>39.799999999999997</v>
      </c>
      <c r="N34" s="132">
        <v>15</v>
      </c>
      <c r="O34" s="133">
        <v>79.400000000000006</v>
      </c>
      <c r="P34" s="134">
        <v>16</v>
      </c>
      <c r="Q34" s="133">
        <v>94.85</v>
      </c>
      <c r="R34" s="134">
        <v>12</v>
      </c>
      <c r="S34" s="133">
        <v>75.3</v>
      </c>
      <c r="T34" s="134"/>
      <c r="U34" s="133"/>
      <c r="V34" s="134"/>
      <c r="W34" s="133"/>
      <c r="X34" s="134"/>
      <c r="Y34" s="135"/>
      <c r="Z34" s="136">
        <f t="shared" si="7"/>
        <v>80</v>
      </c>
      <c r="AA34" s="137">
        <f t="shared" si="7"/>
        <v>457.95</v>
      </c>
      <c r="AB34" s="138">
        <f>AA34/$AA$43</f>
        <v>0.1178170086648692</v>
      </c>
      <c r="AC34" s="139">
        <v>6</v>
      </c>
      <c r="AD34" s="140">
        <v>10.199999999999999</v>
      </c>
      <c r="AE34" s="143">
        <f t="shared" si="9"/>
        <v>74</v>
      </c>
      <c r="AF34" s="144">
        <f t="shared" si="9"/>
        <v>447.75</v>
      </c>
    </row>
    <row r="35" spans="1:32" ht="15" customHeight="1" x14ac:dyDescent="0.45">
      <c r="A35" s="7" t="s">
        <v>15</v>
      </c>
      <c r="B35" s="8">
        <v>14</v>
      </c>
      <c r="C35" s="9">
        <v>76.319999999999993</v>
      </c>
      <c r="D35" s="34">
        <v>25</v>
      </c>
      <c r="E35" s="9">
        <v>139.44</v>
      </c>
      <c r="F35" s="34">
        <v>16</v>
      </c>
      <c r="G35" s="9">
        <v>97.66</v>
      </c>
      <c r="H35" s="8">
        <v>4</v>
      </c>
      <c r="I35" s="9">
        <v>22.8</v>
      </c>
      <c r="J35" s="34">
        <v>18</v>
      </c>
      <c r="K35" s="9">
        <v>105.64</v>
      </c>
      <c r="L35" s="34">
        <v>12</v>
      </c>
      <c r="M35" s="9">
        <v>74</v>
      </c>
      <c r="N35" s="8">
        <v>22</v>
      </c>
      <c r="O35" s="9">
        <v>116.68</v>
      </c>
      <c r="P35" s="34">
        <v>5</v>
      </c>
      <c r="Q35" s="9">
        <v>32.200000000000003</v>
      </c>
      <c r="R35" s="34">
        <v>9</v>
      </c>
      <c r="S35" s="9">
        <v>49.5</v>
      </c>
      <c r="T35" s="34"/>
      <c r="U35" s="9"/>
      <c r="V35" s="34"/>
      <c r="W35" s="9"/>
      <c r="X35" s="34"/>
      <c r="Y35" s="10"/>
      <c r="Z35" s="11">
        <f t="shared" si="7"/>
        <v>125</v>
      </c>
      <c r="AA35" s="12">
        <f t="shared" si="7"/>
        <v>714.24</v>
      </c>
      <c r="AB35" s="13">
        <f t="shared" si="8"/>
        <v>0.18375285570214256</v>
      </c>
      <c r="AC35" s="35">
        <v>142</v>
      </c>
      <c r="AD35" s="36">
        <v>218.68</v>
      </c>
      <c r="AE35" s="37">
        <f t="shared" si="9"/>
        <v>-17</v>
      </c>
      <c r="AF35" s="38">
        <f t="shared" si="9"/>
        <v>495.56</v>
      </c>
    </row>
    <row r="36" spans="1:32" x14ac:dyDescent="0.45">
      <c r="A36" s="131" t="s">
        <v>16</v>
      </c>
      <c r="B36" s="132">
        <v>13</v>
      </c>
      <c r="C36" s="133">
        <v>68.959999999999994</v>
      </c>
      <c r="D36" s="134">
        <v>16</v>
      </c>
      <c r="E36" s="133">
        <v>90.46</v>
      </c>
      <c r="F36" s="134">
        <v>32</v>
      </c>
      <c r="G36" s="133">
        <v>182.3</v>
      </c>
      <c r="H36" s="132">
        <v>11</v>
      </c>
      <c r="I36" s="133">
        <v>56.1</v>
      </c>
      <c r="J36" s="134">
        <v>7</v>
      </c>
      <c r="K36" s="133">
        <v>36.979999999999997</v>
      </c>
      <c r="L36" s="134">
        <v>24</v>
      </c>
      <c r="M36" s="133">
        <v>128.19</v>
      </c>
      <c r="N36" s="132">
        <v>7</v>
      </c>
      <c r="O36" s="133">
        <v>44.08</v>
      </c>
      <c r="P36" s="134">
        <v>30</v>
      </c>
      <c r="Q36" s="133">
        <v>183.54</v>
      </c>
      <c r="R36" s="134">
        <v>22</v>
      </c>
      <c r="S36" s="133">
        <v>127.42</v>
      </c>
      <c r="T36" s="134"/>
      <c r="U36" s="133"/>
      <c r="V36" s="134"/>
      <c r="W36" s="133"/>
      <c r="X36" s="134"/>
      <c r="Y36" s="135"/>
      <c r="Z36" s="136">
        <f t="shared" si="7"/>
        <v>162</v>
      </c>
      <c r="AA36" s="137">
        <f t="shared" si="7"/>
        <v>918.03</v>
      </c>
      <c r="AB36" s="138">
        <f t="shared" si="8"/>
        <v>0.23618200341655174</v>
      </c>
      <c r="AC36" s="139">
        <v>66</v>
      </c>
      <c r="AD36" s="140">
        <v>80.53</v>
      </c>
      <c r="AE36" s="143">
        <f t="shared" si="9"/>
        <v>96</v>
      </c>
      <c r="AF36" s="144">
        <f t="shared" si="9"/>
        <v>837.5</v>
      </c>
    </row>
    <row r="37" spans="1:32" x14ac:dyDescent="0.45">
      <c r="A37" s="7" t="s">
        <v>17</v>
      </c>
      <c r="B37" s="8"/>
      <c r="C37" s="9"/>
      <c r="D37" s="34">
        <v>1</v>
      </c>
      <c r="E37" s="9">
        <v>5.56</v>
      </c>
      <c r="F37" s="34">
        <v>4</v>
      </c>
      <c r="G37" s="9">
        <v>23.12</v>
      </c>
      <c r="H37" s="8">
        <v>2</v>
      </c>
      <c r="I37" s="9">
        <v>11.26</v>
      </c>
      <c r="J37" s="34">
        <v>2</v>
      </c>
      <c r="K37" s="9">
        <v>12.56</v>
      </c>
      <c r="L37" s="34">
        <v>13</v>
      </c>
      <c r="M37" s="9">
        <v>65.7</v>
      </c>
      <c r="N37" s="8">
        <v>4</v>
      </c>
      <c r="O37" s="9">
        <v>20.28</v>
      </c>
      <c r="P37" s="34">
        <v>4</v>
      </c>
      <c r="Q37" s="9">
        <v>21.56</v>
      </c>
      <c r="R37" s="34">
        <v>5</v>
      </c>
      <c r="S37" s="9">
        <v>24.16</v>
      </c>
      <c r="T37" s="34"/>
      <c r="U37" s="9"/>
      <c r="V37" s="34"/>
      <c r="W37" s="9"/>
      <c r="X37" s="34"/>
      <c r="Y37" s="10"/>
      <c r="Z37" s="11">
        <f t="shared" si="7"/>
        <v>35</v>
      </c>
      <c r="AA37" s="12">
        <f t="shared" si="7"/>
        <v>184.20000000000002</v>
      </c>
      <c r="AB37" s="13">
        <f t="shared" si="8"/>
        <v>4.7389219338506192E-2</v>
      </c>
      <c r="AC37" s="35">
        <v>19</v>
      </c>
      <c r="AD37" s="36">
        <v>31</v>
      </c>
      <c r="AE37" s="39">
        <f t="shared" si="9"/>
        <v>16</v>
      </c>
      <c r="AF37" s="40">
        <f t="shared" si="9"/>
        <v>153.20000000000002</v>
      </c>
    </row>
    <row r="38" spans="1:32" x14ac:dyDescent="0.45">
      <c r="A38" s="131" t="s">
        <v>18</v>
      </c>
      <c r="B38" s="132">
        <v>1</v>
      </c>
      <c r="C38" s="133">
        <v>4</v>
      </c>
      <c r="D38" s="134"/>
      <c r="E38" s="133"/>
      <c r="F38" s="134"/>
      <c r="G38" s="133"/>
      <c r="H38" s="132"/>
      <c r="I38" s="133"/>
      <c r="J38" s="134"/>
      <c r="K38" s="133"/>
      <c r="L38" s="134"/>
      <c r="M38" s="133"/>
      <c r="N38" s="132"/>
      <c r="O38" s="133"/>
      <c r="P38" s="134">
        <v>1</v>
      </c>
      <c r="Q38" s="133">
        <v>6</v>
      </c>
      <c r="R38" s="134">
        <v>1</v>
      </c>
      <c r="S38" s="133">
        <v>6</v>
      </c>
      <c r="T38" s="134"/>
      <c r="U38" s="133"/>
      <c r="V38" s="134"/>
      <c r="W38" s="133"/>
      <c r="X38" s="134"/>
      <c r="Y38" s="135"/>
      <c r="Z38" s="136">
        <f t="shared" si="7"/>
        <v>3</v>
      </c>
      <c r="AA38" s="137">
        <f t="shared" si="7"/>
        <v>16</v>
      </c>
      <c r="AB38" s="138">
        <f t="shared" si="8"/>
        <v>4.1163274126824051E-3</v>
      </c>
      <c r="AC38" s="139">
        <v>1</v>
      </c>
      <c r="AD38" s="140">
        <v>2</v>
      </c>
      <c r="AE38" s="141">
        <f t="shared" si="9"/>
        <v>2</v>
      </c>
      <c r="AF38" s="142">
        <f t="shared" si="9"/>
        <v>14</v>
      </c>
    </row>
    <row r="39" spans="1:32" x14ac:dyDescent="0.45">
      <c r="A39" s="7" t="s">
        <v>19</v>
      </c>
      <c r="B39" s="8"/>
      <c r="C39" s="9"/>
      <c r="D39" s="34"/>
      <c r="E39" s="9"/>
      <c r="F39" s="34">
        <v>4</v>
      </c>
      <c r="G39" s="9">
        <v>24.2</v>
      </c>
      <c r="H39" s="8">
        <v>1</v>
      </c>
      <c r="I39" s="9">
        <v>6.2</v>
      </c>
      <c r="J39" s="34"/>
      <c r="K39" s="9"/>
      <c r="L39" s="34">
        <v>1</v>
      </c>
      <c r="M39" s="9">
        <v>5.56</v>
      </c>
      <c r="N39" s="8"/>
      <c r="O39" s="9"/>
      <c r="P39" s="34">
        <v>6</v>
      </c>
      <c r="Q39" s="9">
        <v>27.2</v>
      </c>
      <c r="R39" s="34">
        <v>7</v>
      </c>
      <c r="S39" s="9">
        <v>43.4</v>
      </c>
      <c r="T39" s="34"/>
      <c r="U39" s="9"/>
      <c r="V39" s="34"/>
      <c r="W39" s="9"/>
      <c r="X39" s="34"/>
      <c r="Y39" s="10"/>
      <c r="Z39" s="11">
        <f t="shared" si="7"/>
        <v>19</v>
      </c>
      <c r="AA39" s="12">
        <f t="shared" si="7"/>
        <v>106.56</v>
      </c>
      <c r="AB39" s="13">
        <f t="shared" si="8"/>
        <v>2.7414740568464817E-2</v>
      </c>
      <c r="AC39" s="35">
        <v>21</v>
      </c>
      <c r="AD39" s="36">
        <v>23.95</v>
      </c>
      <c r="AE39" s="37">
        <f t="shared" si="9"/>
        <v>-2</v>
      </c>
      <c r="AF39" s="38">
        <f t="shared" si="9"/>
        <v>82.61</v>
      </c>
    </row>
    <row r="40" spans="1:32" x14ac:dyDescent="0.45">
      <c r="A40" s="131" t="s">
        <v>20</v>
      </c>
      <c r="B40" s="132">
        <v>3</v>
      </c>
      <c r="C40" s="133">
        <v>17.600000000000001</v>
      </c>
      <c r="D40" s="134">
        <v>2</v>
      </c>
      <c r="E40" s="133">
        <v>12.4</v>
      </c>
      <c r="F40" s="134">
        <v>1</v>
      </c>
      <c r="G40" s="133">
        <v>5.56</v>
      </c>
      <c r="H40" s="132">
        <v>2</v>
      </c>
      <c r="I40" s="133">
        <v>11.56</v>
      </c>
      <c r="J40" s="134">
        <v>1</v>
      </c>
      <c r="K40" s="133">
        <v>5.56</v>
      </c>
      <c r="L40" s="134">
        <v>4</v>
      </c>
      <c r="M40" s="133">
        <v>24.16</v>
      </c>
      <c r="N40" s="132">
        <v>1</v>
      </c>
      <c r="O40" s="133">
        <v>5.56</v>
      </c>
      <c r="P40" s="134"/>
      <c r="Q40" s="133"/>
      <c r="R40" s="134"/>
      <c r="S40" s="133"/>
      <c r="T40" s="134"/>
      <c r="U40" s="133"/>
      <c r="V40" s="134"/>
      <c r="W40" s="133"/>
      <c r="X40" s="134"/>
      <c r="Y40" s="135"/>
      <c r="Z40" s="136">
        <f t="shared" si="7"/>
        <v>14</v>
      </c>
      <c r="AA40" s="137">
        <f t="shared" si="7"/>
        <v>82.4</v>
      </c>
      <c r="AB40" s="138">
        <f t="shared" si="8"/>
        <v>2.1199086175314387E-2</v>
      </c>
      <c r="AC40" s="139">
        <v>99</v>
      </c>
      <c r="AD40" s="140">
        <v>149.82</v>
      </c>
      <c r="AE40" s="141">
        <f t="shared" si="9"/>
        <v>-85</v>
      </c>
      <c r="AF40" s="142">
        <f t="shared" si="9"/>
        <v>-67.419999999999987</v>
      </c>
    </row>
    <row r="41" spans="1:32" x14ac:dyDescent="0.45">
      <c r="A41" s="7" t="s">
        <v>21</v>
      </c>
      <c r="B41" s="8">
        <v>4</v>
      </c>
      <c r="C41" s="9">
        <v>21.4</v>
      </c>
      <c r="D41" s="34">
        <v>6</v>
      </c>
      <c r="E41" s="9">
        <v>34.5</v>
      </c>
      <c r="F41" s="34">
        <v>16</v>
      </c>
      <c r="G41" s="9">
        <v>91.06</v>
      </c>
      <c r="H41" s="8">
        <v>11</v>
      </c>
      <c r="I41" s="9">
        <v>53.76</v>
      </c>
      <c r="J41" s="34">
        <v>15</v>
      </c>
      <c r="K41" s="9">
        <v>87.46</v>
      </c>
      <c r="L41" s="34">
        <v>14</v>
      </c>
      <c r="M41" s="9">
        <v>73.099999999999994</v>
      </c>
      <c r="N41" s="8">
        <v>15</v>
      </c>
      <c r="O41" s="9">
        <v>85.8</v>
      </c>
      <c r="P41" s="34">
        <v>7</v>
      </c>
      <c r="Q41" s="9">
        <v>34.4</v>
      </c>
      <c r="R41" s="34">
        <v>21</v>
      </c>
      <c r="S41" s="9">
        <v>113.96</v>
      </c>
      <c r="T41" s="34"/>
      <c r="U41" s="9"/>
      <c r="V41" s="34"/>
      <c r="W41" s="9"/>
      <c r="X41" s="34"/>
      <c r="Y41" s="10"/>
      <c r="Z41" s="11">
        <f t="shared" si="7"/>
        <v>109</v>
      </c>
      <c r="AA41" s="12">
        <f t="shared" si="7"/>
        <v>595.43999999999994</v>
      </c>
      <c r="AB41" s="13">
        <f t="shared" si="8"/>
        <v>0.15318912466297568</v>
      </c>
      <c r="AC41" s="35">
        <v>50</v>
      </c>
      <c r="AD41" s="36">
        <v>72.150000000000006</v>
      </c>
      <c r="AE41" s="39">
        <f t="shared" si="9"/>
        <v>59</v>
      </c>
      <c r="AF41" s="40">
        <f t="shared" si="9"/>
        <v>523.29</v>
      </c>
    </row>
    <row r="42" spans="1:32" x14ac:dyDescent="0.45">
      <c r="A42" s="131" t="s">
        <v>22</v>
      </c>
      <c r="B42" s="132"/>
      <c r="C42" s="133"/>
      <c r="D42" s="134"/>
      <c r="E42" s="133"/>
      <c r="F42" s="134"/>
      <c r="G42" s="133"/>
      <c r="H42" s="132"/>
      <c r="I42" s="133"/>
      <c r="J42" s="134"/>
      <c r="K42" s="133"/>
      <c r="L42" s="134">
        <v>1</v>
      </c>
      <c r="M42" s="133">
        <v>6</v>
      </c>
      <c r="N42" s="132">
        <v>2</v>
      </c>
      <c r="O42" s="133">
        <v>12</v>
      </c>
      <c r="P42" s="134">
        <v>1</v>
      </c>
      <c r="Q42" s="133">
        <v>6</v>
      </c>
      <c r="R42" s="134">
        <v>10</v>
      </c>
      <c r="S42" s="133">
        <v>64.400000000000006</v>
      </c>
      <c r="T42" s="134"/>
      <c r="U42" s="133"/>
      <c r="V42" s="134"/>
      <c r="W42" s="133"/>
      <c r="X42" s="134"/>
      <c r="Y42" s="135"/>
      <c r="Z42" s="136">
        <f t="shared" si="7"/>
        <v>14</v>
      </c>
      <c r="AA42" s="137">
        <f t="shared" si="7"/>
        <v>88.4</v>
      </c>
      <c r="AB42" s="138">
        <f t="shared" si="8"/>
        <v>2.2742708955070287E-2</v>
      </c>
      <c r="AC42" s="139">
        <v>17</v>
      </c>
      <c r="AD42" s="140">
        <v>22.6</v>
      </c>
      <c r="AE42" s="143">
        <f t="shared" si="9"/>
        <v>-3</v>
      </c>
      <c r="AF42" s="144">
        <f t="shared" si="9"/>
        <v>65.800000000000011</v>
      </c>
    </row>
    <row r="43" spans="1:32" ht="14.65" thickBot="1" x14ac:dyDescent="0.5">
      <c r="A43" s="84" t="s">
        <v>12</v>
      </c>
      <c r="B43" s="85">
        <f>SUM(B27:B42)</f>
        <v>42</v>
      </c>
      <c r="C43" s="86">
        <f>SUM(C27:C42)</f>
        <v>227.12</v>
      </c>
      <c r="D43" s="85">
        <f>SUM(D27:D42)</f>
        <v>62</v>
      </c>
      <c r="E43" s="86">
        <f>SUM(E27:E42)</f>
        <v>345.73999999999995</v>
      </c>
      <c r="F43" s="85">
        <f t="shared" ref="F43:AF43" si="10">SUM(F27:F42)</f>
        <v>95</v>
      </c>
      <c r="G43" s="87">
        <f t="shared" si="10"/>
        <v>548.92000000000007</v>
      </c>
      <c r="H43" s="88">
        <f t="shared" si="10"/>
        <v>71</v>
      </c>
      <c r="I43" s="89">
        <f t="shared" si="10"/>
        <v>365.04</v>
      </c>
      <c r="J43" s="88">
        <f t="shared" si="10"/>
        <v>70</v>
      </c>
      <c r="K43" s="89">
        <f t="shared" si="10"/>
        <v>412.96</v>
      </c>
      <c r="L43" s="88">
        <f t="shared" si="10"/>
        <v>87</v>
      </c>
      <c r="M43" s="89">
        <f t="shared" si="10"/>
        <v>487.53</v>
      </c>
      <c r="N43" s="88">
        <f t="shared" si="10"/>
        <v>77</v>
      </c>
      <c r="O43" s="89">
        <f t="shared" si="10"/>
        <v>429.96000000000004</v>
      </c>
      <c r="P43" s="88">
        <f t="shared" si="10"/>
        <v>85</v>
      </c>
      <c r="Q43" s="89">
        <f t="shared" si="10"/>
        <v>501.06999999999994</v>
      </c>
      <c r="R43" s="88">
        <f t="shared" si="10"/>
        <v>99</v>
      </c>
      <c r="S43" s="89">
        <f t="shared" si="10"/>
        <v>568.62</v>
      </c>
      <c r="T43" s="88">
        <f t="shared" si="10"/>
        <v>0</v>
      </c>
      <c r="U43" s="89">
        <f t="shared" si="10"/>
        <v>0</v>
      </c>
      <c r="V43" s="88">
        <f t="shared" si="10"/>
        <v>0</v>
      </c>
      <c r="W43" s="89">
        <f t="shared" si="10"/>
        <v>0</v>
      </c>
      <c r="X43" s="88">
        <f t="shared" si="10"/>
        <v>0</v>
      </c>
      <c r="Y43" s="90">
        <f t="shared" si="10"/>
        <v>0</v>
      </c>
      <c r="Z43" s="91">
        <f t="shared" si="10"/>
        <v>688</v>
      </c>
      <c r="AA43" s="92">
        <f t="shared" si="10"/>
        <v>3886.96</v>
      </c>
      <c r="AB43" s="93">
        <f t="shared" si="10"/>
        <v>1</v>
      </c>
      <c r="AC43" s="94">
        <f t="shared" si="10"/>
        <v>498</v>
      </c>
      <c r="AD43" s="95">
        <f t="shared" si="10"/>
        <v>700.38</v>
      </c>
      <c r="AE43" s="96">
        <f t="shared" si="10"/>
        <v>190</v>
      </c>
      <c r="AF43" s="97">
        <f t="shared" si="10"/>
        <v>3186.58</v>
      </c>
    </row>
    <row r="44" spans="1:32" ht="14.65" thickTop="1" x14ac:dyDescent="0.45">
      <c r="A44" s="41" t="s">
        <v>77</v>
      </c>
      <c r="B44" s="20">
        <v>49</v>
      </c>
      <c r="C44" s="21">
        <v>255.63</v>
      </c>
      <c r="D44" s="20">
        <v>66</v>
      </c>
      <c r="E44" s="21">
        <v>361.47999999999996</v>
      </c>
      <c r="F44" s="20">
        <v>80</v>
      </c>
      <c r="G44" s="21">
        <v>406.98</v>
      </c>
      <c r="H44" s="20">
        <v>62</v>
      </c>
      <c r="I44" s="21">
        <v>345.84</v>
      </c>
      <c r="J44" s="20">
        <v>77</v>
      </c>
      <c r="K44" s="21">
        <v>419.35</v>
      </c>
      <c r="L44" s="20">
        <v>76</v>
      </c>
      <c r="M44" s="21">
        <v>418.1</v>
      </c>
      <c r="N44" s="20">
        <v>69</v>
      </c>
      <c r="O44" s="21">
        <v>376.14</v>
      </c>
      <c r="P44" s="20">
        <v>75</v>
      </c>
      <c r="Q44" s="21">
        <v>417.97</v>
      </c>
      <c r="R44" s="20">
        <v>76</v>
      </c>
      <c r="S44" s="21">
        <v>414.72</v>
      </c>
      <c r="T44" s="20"/>
      <c r="U44" s="21"/>
      <c r="V44" s="20">
        <v>73</v>
      </c>
      <c r="W44" s="21">
        <v>397.42</v>
      </c>
      <c r="X44" s="20">
        <v>154</v>
      </c>
      <c r="Y44" s="21">
        <v>849.57999999999993</v>
      </c>
      <c r="Z44" s="22">
        <f>B44+D44+F44+H44+J44+L44+N44+P44+R44</f>
        <v>630</v>
      </c>
      <c r="AA44" s="23">
        <f>C44+E44+G44+I44+K44+M44+O44+Q44+S44</f>
        <v>3416.21</v>
      </c>
      <c r="AC44" s="42">
        <v>393</v>
      </c>
      <c r="AD44" s="43">
        <v>562.04499999999996</v>
      </c>
    </row>
    <row r="45" spans="1:32" s="33" customFormat="1" ht="13.15" x14ac:dyDescent="0.4">
      <c r="A45" s="3" t="s">
        <v>40</v>
      </c>
      <c r="B45" s="44"/>
      <c r="C45" s="165">
        <f>(C43/C44)-1</f>
        <v>-0.11152838086296601</v>
      </c>
      <c r="D45" s="44"/>
      <c r="E45" s="165">
        <f>(E43/E44)-1</f>
        <v>-4.3543211242669022E-2</v>
      </c>
      <c r="F45" s="44"/>
      <c r="G45" s="30">
        <f>(G43/G44)-1</f>
        <v>0.34876406703032092</v>
      </c>
      <c r="H45" s="44"/>
      <c r="I45" s="30">
        <f>(I43/I44)-1</f>
        <v>5.5517002081887812E-2</v>
      </c>
      <c r="J45" s="44"/>
      <c r="K45" s="165">
        <f>(K43/K44)-1</f>
        <v>-1.5237868129247767E-2</v>
      </c>
      <c r="L45" s="44"/>
      <c r="M45" s="30">
        <f>(M43/M44)-1</f>
        <v>0.16606075101650308</v>
      </c>
      <c r="N45" s="44"/>
      <c r="O45" s="30">
        <f>(O43/O44)-1</f>
        <v>0.14308502153453517</v>
      </c>
      <c r="P45" s="44"/>
      <c r="Q45" s="30">
        <f>(Q43/Q44)-1</f>
        <v>0.198818096992607</v>
      </c>
      <c r="R45" s="44"/>
      <c r="S45" s="30">
        <f>(S43/S44)-1</f>
        <v>0.37109375</v>
      </c>
      <c r="T45" s="44"/>
      <c r="U45" s="30"/>
      <c r="V45" s="44"/>
      <c r="W45" s="165">
        <f>(W43/W44)-1</f>
        <v>-1</v>
      </c>
      <c r="X45" s="44"/>
      <c r="Y45" s="30">
        <f>(Y43/Y44)-1</f>
        <v>-1</v>
      </c>
      <c r="Z45" s="45"/>
      <c r="AA45" s="28">
        <f>(AA43/AA44)-1</f>
        <v>0.13779890580497089</v>
      </c>
      <c r="AB45" s="46"/>
      <c r="AC45" s="47"/>
      <c r="AD45" s="28">
        <f>(AD43/AD44)-1</f>
        <v>0.2461279790764086</v>
      </c>
    </row>
    <row r="46" spans="1:32" s="130" customFormat="1" ht="21.5" customHeight="1" x14ac:dyDescent="0.35">
      <c r="E46" s="122"/>
      <c r="F46" s="121"/>
      <c r="G46" s="122"/>
      <c r="H46" s="235"/>
      <c r="I46" s="235"/>
    </row>
    <row r="47" spans="1:32" x14ac:dyDescent="0.45">
      <c r="A47" s="231" t="s">
        <v>67</v>
      </c>
      <c r="B47" s="231"/>
      <c r="C47" s="229" t="s">
        <v>81</v>
      </c>
      <c r="D47" s="230"/>
      <c r="E47" s="174" t="s">
        <v>2</v>
      </c>
    </row>
    <row r="48" spans="1:32" x14ac:dyDescent="0.45">
      <c r="A48" s="231"/>
      <c r="B48" s="231"/>
      <c r="C48" s="77" t="s">
        <v>4</v>
      </c>
      <c r="D48" s="77" t="s">
        <v>5</v>
      </c>
      <c r="E48" s="175" t="s">
        <v>24</v>
      </c>
    </row>
    <row r="49" spans="1:5" x14ac:dyDescent="0.45">
      <c r="A49" s="227" t="s">
        <v>59</v>
      </c>
      <c r="B49" s="227"/>
      <c r="C49" s="8">
        <v>225</v>
      </c>
      <c r="D49" s="9">
        <v>1366.8</v>
      </c>
      <c r="E49" s="171">
        <f t="shared" ref="E49:E57" si="11">D49/$D$57</f>
        <v>0.35163726922839439</v>
      </c>
    </row>
    <row r="50" spans="1:5" x14ac:dyDescent="0.45">
      <c r="A50" s="228" t="s">
        <v>60</v>
      </c>
      <c r="B50" s="228"/>
      <c r="C50" s="132">
        <v>205</v>
      </c>
      <c r="D50" s="133">
        <v>1213.8499999999999</v>
      </c>
      <c r="E50" s="177">
        <f t="shared" si="11"/>
        <v>0.31228775186778351</v>
      </c>
    </row>
    <row r="51" spans="1:5" x14ac:dyDescent="0.45">
      <c r="A51" s="227" t="s">
        <v>61</v>
      </c>
      <c r="B51" s="227"/>
      <c r="C51" s="8">
        <v>239</v>
      </c>
      <c r="D51" s="9">
        <v>1206.01</v>
      </c>
      <c r="E51" s="171">
        <f t="shared" si="11"/>
        <v>0.3102707514355692</v>
      </c>
    </row>
    <row r="52" spans="1:5" x14ac:dyDescent="0.45">
      <c r="A52" s="228" t="s">
        <v>63</v>
      </c>
      <c r="B52" s="228"/>
      <c r="C52" s="132">
        <v>14</v>
      </c>
      <c r="D52" s="133">
        <v>84</v>
      </c>
      <c r="E52" s="177">
        <f t="shared" si="11"/>
        <v>2.1610718916582623E-2</v>
      </c>
    </row>
    <row r="53" spans="1:5" x14ac:dyDescent="0.45">
      <c r="A53" s="227" t="s">
        <v>65</v>
      </c>
      <c r="B53" s="227"/>
      <c r="C53" s="8">
        <v>4</v>
      </c>
      <c r="D53" s="9">
        <v>14</v>
      </c>
      <c r="E53" s="171">
        <f t="shared" si="11"/>
        <v>3.601786486097104E-3</v>
      </c>
    </row>
    <row r="54" spans="1:5" x14ac:dyDescent="0.45">
      <c r="A54" s="228" t="s">
        <v>62</v>
      </c>
      <c r="B54" s="228"/>
      <c r="C54" s="132">
        <v>0</v>
      </c>
      <c r="D54" s="133">
        <v>0</v>
      </c>
      <c r="E54" s="177">
        <f t="shared" si="11"/>
        <v>0</v>
      </c>
    </row>
    <row r="55" spans="1:5" x14ac:dyDescent="0.45">
      <c r="A55" s="227" t="s">
        <v>64</v>
      </c>
      <c r="B55" s="227"/>
      <c r="C55" s="8">
        <v>0</v>
      </c>
      <c r="D55" s="9">
        <v>0</v>
      </c>
      <c r="E55" s="171">
        <f t="shared" si="11"/>
        <v>0</v>
      </c>
    </row>
    <row r="56" spans="1:5" x14ac:dyDescent="0.45">
      <c r="A56" s="225" t="s">
        <v>66</v>
      </c>
      <c r="B56" s="225"/>
      <c r="C56" s="172">
        <v>1</v>
      </c>
      <c r="D56" s="173">
        <v>2.2999999999999998</v>
      </c>
      <c r="E56" s="177">
        <f t="shared" si="11"/>
        <v>5.917220655730956E-4</v>
      </c>
    </row>
    <row r="57" spans="1:5" ht="14.65" thickBot="1" x14ac:dyDescent="0.5">
      <c r="A57" s="226" t="s">
        <v>12</v>
      </c>
      <c r="B57" s="226"/>
      <c r="C57" s="85">
        <f>SUM(C49:C56)</f>
        <v>688</v>
      </c>
      <c r="D57" s="87">
        <f>SUM(D49:D56)</f>
        <v>3886.96</v>
      </c>
      <c r="E57" s="176">
        <f t="shared" si="11"/>
        <v>1</v>
      </c>
    </row>
    <row r="58" spans="1:5" ht="25.5" customHeight="1" thickTop="1" x14ac:dyDescent="0.45">
      <c r="A58" s="180" t="s">
        <v>47</v>
      </c>
      <c r="B58" s="181" t="s">
        <v>48</v>
      </c>
      <c r="C58" s="182"/>
    </row>
    <row r="59" spans="1:5" x14ac:dyDescent="0.45">
      <c r="A59" s="224" t="s">
        <v>49</v>
      </c>
      <c r="B59" s="223" t="s">
        <v>35</v>
      </c>
      <c r="C59" s="184"/>
    </row>
    <row r="60" spans="1:5" x14ac:dyDescent="0.45">
      <c r="A60" s="186" t="s">
        <v>36</v>
      </c>
      <c r="B60" s="197">
        <v>46316</v>
      </c>
      <c r="C60" s="204"/>
    </row>
  </sheetData>
  <mergeCells count="46">
    <mergeCell ref="J25:K25"/>
    <mergeCell ref="A2:A3"/>
    <mergeCell ref="B2:C2"/>
    <mergeCell ref="A25:A26"/>
    <mergeCell ref="B25:C25"/>
    <mergeCell ref="D25:E25"/>
    <mergeCell ref="F25:G25"/>
    <mergeCell ref="H25:I25"/>
    <mergeCell ref="AC24:AD24"/>
    <mergeCell ref="Z2:AA2"/>
    <mergeCell ref="AD2:AE3"/>
    <mergeCell ref="A1:AB1"/>
    <mergeCell ref="A24:AB24"/>
    <mergeCell ref="AC25:AD25"/>
    <mergeCell ref="AE25:AF25"/>
    <mergeCell ref="L25:M25"/>
    <mergeCell ref="N25:O25"/>
    <mergeCell ref="P25:Q25"/>
    <mergeCell ref="R25:S25"/>
    <mergeCell ref="T25:U25"/>
    <mergeCell ref="V25:W25"/>
    <mergeCell ref="X25:Y25"/>
    <mergeCell ref="Z25:AA25"/>
    <mergeCell ref="C47:D47"/>
    <mergeCell ref="A47:B48"/>
    <mergeCell ref="A49:B49"/>
    <mergeCell ref="A50:B50"/>
    <mergeCell ref="X2:Y2"/>
    <mergeCell ref="N2:O2"/>
    <mergeCell ref="P2:Q2"/>
    <mergeCell ref="R2:S2"/>
    <mergeCell ref="T2:U2"/>
    <mergeCell ref="V2:W2"/>
    <mergeCell ref="D2:E2"/>
    <mergeCell ref="F2:G2"/>
    <mergeCell ref="H2:I2"/>
    <mergeCell ref="J2:K2"/>
    <mergeCell ref="L2:M2"/>
    <mergeCell ref="H46:I46"/>
    <mergeCell ref="A56:B56"/>
    <mergeCell ref="A57:B57"/>
    <mergeCell ref="A51:B51"/>
    <mergeCell ref="A52:B52"/>
    <mergeCell ref="A53:B53"/>
    <mergeCell ref="A54:B54"/>
    <mergeCell ref="A55:B55"/>
  </mergeCells>
  <printOptions horizontalCentered="1"/>
  <pageMargins left="0.23622047244094491" right="0.23622047244094491" top="0.35433070866141736" bottom="0.15748031496062992" header="0" footer="0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819AE-0432-433E-94E7-4B691EFFCC6B}">
  <sheetPr>
    <tabColor theme="9" tint="0.79998168889431442"/>
  </sheetPr>
  <dimension ref="A1:G33"/>
  <sheetViews>
    <sheetView showGridLines="0" view="pageBreakPreview" zoomScale="80" zoomScaleNormal="90" zoomScaleSheetLayoutView="80" workbookViewId="0">
      <selection activeCell="A2" sqref="A2"/>
    </sheetView>
  </sheetViews>
  <sheetFormatPr baseColWidth="10" defaultColWidth="10.9296875" defaultRowHeight="14.25" x14ac:dyDescent="0.45"/>
  <cols>
    <col min="1" max="1" width="26.46484375" style="99" bestFit="1" customWidth="1"/>
    <col min="2" max="3" width="8.59765625" style="99" customWidth="1"/>
    <col min="4" max="4" width="9.9296875" style="99" customWidth="1"/>
    <col min="5" max="5" width="4.265625" style="99" customWidth="1"/>
    <col min="6" max="6" width="8.33203125" style="99" customWidth="1"/>
    <col min="7" max="7" width="13.46484375" style="99" customWidth="1"/>
    <col min="8" max="16384" width="10.9296875" style="99"/>
  </cols>
  <sheetData>
    <row r="1" spans="1:6" ht="37.5" customHeight="1" x14ac:dyDescent="0.45">
      <c r="A1" s="257" t="s">
        <v>90</v>
      </c>
      <c r="B1" s="258"/>
      <c r="C1" s="259"/>
      <c r="D1" s="260" t="s">
        <v>54</v>
      </c>
      <c r="E1" s="261"/>
      <c r="F1" s="262"/>
    </row>
    <row r="2" spans="1:6" ht="28.5" x14ac:dyDescent="0.45">
      <c r="A2" s="100" t="s">
        <v>0</v>
      </c>
      <c r="B2" s="101" t="s">
        <v>28</v>
      </c>
      <c r="C2" s="102" t="s">
        <v>39</v>
      </c>
      <c r="D2" s="263" t="s">
        <v>29</v>
      </c>
      <c r="E2" s="264"/>
      <c r="F2" s="101" t="s">
        <v>30</v>
      </c>
    </row>
    <row r="3" spans="1:6" x14ac:dyDescent="0.45">
      <c r="A3" s="103" t="s">
        <v>6</v>
      </c>
      <c r="B3" s="104">
        <v>870</v>
      </c>
      <c r="C3" s="105">
        <v>2334.14</v>
      </c>
      <c r="D3" s="106">
        <v>35747.82</v>
      </c>
      <c r="E3" s="107" t="s">
        <v>31</v>
      </c>
      <c r="F3" s="108">
        <f t="shared" ref="F3:F19" si="0">C3*1000/D3</f>
        <v>65.294610972081657</v>
      </c>
    </row>
    <row r="4" spans="1:6" x14ac:dyDescent="0.45">
      <c r="A4" s="109" t="s">
        <v>7</v>
      </c>
      <c r="B4" s="110">
        <v>1196</v>
      </c>
      <c r="C4" s="111">
        <v>2905.9485</v>
      </c>
      <c r="D4" s="112">
        <v>70541.570000000007</v>
      </c>
      <c r="E4" s="113" t="s">
        <v>31</v>
      </c>
      <c r="F4" s="114">
        <f t="shared" si="0"/>
        <v>41.194837313657743</v>
      </c>
    </row>
    <row r="5" spans="1:6" x14ac:dyDescent="0.45">
      <c r="A5" s="103" t="s">
        <v>8</v>
      </c>
      <c r="B5" s="104">
        <v>6</v>
      </c>
      <c r="C5" s="105">
        <v>16.57</v>
      </c>
      <c r="D5" s="106">
        <v>891.12</v>
      </c>
      <c r="E5" s="107" t="s">
        <v>31</v>
      </c>
      <c r="F5" s="108">
        <f t="shared" si="0"/>
        <v>18.594577610198403</v>
      </c>
    </row>
    <row r="6" spans="1:6" x14ac:dyDescent="0.45">
      <c r="A6" s="109" t="s">
        <v>9</v>
      </c>
      <c r="B6" s="110">
        <v>4107</v>
      </c>
      <c r="C6" s="111">
        <v>9655.7049999999999</v>
      </c>
      <c r="D6" s="112">
        <v>29654.35</v>
      </c>
      <c r="E6" s="113" t="s">
        <v>31</v>
      </c>
      <c r="F6" s="114">
        <f t="shared" si="0"/>
        <v>325.60838460461957</v>
      </c>
    </row>
    <row r="7" spans="1:6" x14ac:dyDescent="0.45">
      <c r="A7" s="103" t="s">
        <v>10</v>
      </c>
      <c r="B7" s="104">
        <v>79</v>
      </c>
      <c r="C7" s="105">
        <v>187.14</v>
      </c>
      <c r="D7" s="106">
        <v>419.62</v>
      </c>
      <c r="E7" s="107" t="s">
        <v>31</v>
      </c>
      <c r="F7" s="108">
        <f t="shared" si="0"/>
        <v>445.97492969829847</v>
      </c>
    </row>
    <row r="8" spans="1:6" x14ac:dyDescent="0.45">
      <c r="A8" s="109" t="s">
        <v>11</v>
      </c>
      <c r="B8" s="110">
        <v>61</v>
      </c>
      <c r="C8" s="111">
        <v>121.24</v>
      </c>
      <c r="D8" s="112">
        <v>755.09</v>
      </c>
      <c r="E8" s="113" t="s">
        <v>31</v>
      </c>
      <c r="F8" s="114">
        <f t="shared" si="0"/>
        <v>160.56364142022804</v>
      </c>
    </row>
    <row r="9" spans="1:6" x14ac:dyDescent="0.45">
      <c r="A9" s="103" t="s">
        <v>13</v>
      </c>
      <c r="B9" s="104">
        <v>1204</v>
      </c>
      <c r="C9" s="105">
        <v>2952.72</v>
      </c>
      <c r="D9" s="106">
        <v>21115.64</v>
      </c>
      <c r="E9" s="107" t="s">
        <v>31</v>
      </c>
      <c r="F9" s="108">
        <f t="shared" si="0"/>
        <v>139.83568577604089</v>
      </c>
    </row>
    <row r="10" spans="1:6" x14ac:dyDescent="0.45">
      <c r="A10" s="109" t="s">
        <v>14</v>
      </c>
      <c r="B10" s="110">
        <v>1892</v>
      </c>
      <c r="C10" s="111">
        <v>4372.0349999999999</v>
      </c>
      <c r="D10" s="112">
        <v>23329.45</v>
      </c>
      <c r="E10" s="113" t="s">
        <v>31</v>
      </c>
      <c r="F10" s="114">
        <f t="shared" si="0"/>
        <v>187.40411797106233</v>
      </c>
    </row>
    <row r="11" spans="1:6" x14ac:dyDescent="0.45">
      <c r="A11" s="103" t="s">
        <v>15</v>
      </c>
      <c r="B11" s="104">
        <v>6225</v>
      </c>
      <c r="C11" s="105">
        <v>14446.58</v>
      </c>
      <c r="D11" s="106">
        <v>47709.82</v>
      </c>
      <c r="E11" s="107" t="s">
        <v>31</v>
      </c>
      <c r="F11" s="108">
        <f t="shared" si="0"/>
        <v>302.80097472595787</v>
      </c>
    </row>
    <row r="12" spans="1:6" x14ac:dyDescent="0.45">
      <c r="A12" s="109" t="s">
        <v>16</v>
      </c>
      <c r="B12" s="110">
        <v>3958</v>
      </c>
      <c r="C12" s="111">
        <v>9978.7369999999992</v>
      </c>
      <c r="D12" s="112">
        <v>34112.44</v>
      </c>
      <c r="E12" s="113" t="s">
        <v>31</v>
      </c>
      <c r="F12" s="114">
        <f t="shared" si="0"/>
        <v>292.52486776085203</v>
      </c>
    </row>
    <row r="13" spans="1:6" x14ac:dyDescent="0.45">
      <c r="A13" s="103" t="s">
        <v>17</v>
      </c>
      <c r="B13" s="104">
        <v>1799</v>
      </c>
      <c r="C13" s="105">
        <v>4470.6400000000003</v>
      </c>
      <c r="D13" s="106">
        <v>19858</v>
      </c>
      <c r="E13" s="107" t="s">
        <v>31</v>
      </c>
      <c r="F13" s="108">
        <f t="shared" si="0"/>
        <v>225.13042602477591</v>
      </c>
    </row>
    <row r="14" spans="1:6" x14ac:dyDescent="0.45">
      <c r="A14" s="109" t="s">
        <v>18</v>
      </c>
      <c r="B14" s="110">
        <v>220</v>
      </c>
      <c r="C14" s="111">
        <v>577.88</v>
      </c>
      <c r="D14" s="112">
        <v>2571.11</v>
      </c>
      <c r="E14" s="113" t="s">
        <v>31</v>
      </c>
      <c r="F14" s="114">
        <f t="shared" si="0"/>
        <v>224.75895624846854</v>
      </c>
    </row>
    <row r="15" spans="1:6" x14ac:dyDescent="0.45">
      <c r="A15" s="103" t="s">
        <v>19</v>
      </c>
      <c r="B15" s="104">
        <v>859</v>
      </c>
      <c r="C15" s="105">
        <v>1518.8</v>
      </c>
      <c r="D15" s="106">
        <v>18449.93</v>
      </c>
      <c r="E15" s="107" t="s">
        <v>31</v>
      </c>
      <c r="F15" s="108">
        <f t="shared" si="0"/>
        <v>82.320095523397654</v>
      </c>
    </row>
    <row r="16" spans="1:6" x14ac:dyDescent="0.45">
      <c r="A16" s="109" t="s">
        <v>20</v>
      </c>
      <c r="B16" s="110">
        <v>2623</v>
      </c>
      <c r="C16" s="111">
        <v>5690.1049999999996</v>
      </c>
      <c r="D16" s="112">
        <v>20459.12</v>
      </c>
      <c r="E16" s="113" t="s">
        <v>31</v>
      </c>
      <c r="F16" s="114">
        <f t="shared" si="0"/>
        <v>278.12071095922016</v>
      </c>
    </row>
    <row r="17" spans="1:7" x14ac:dyDescent="0.45">
      <c r="A17" s="103" t="s">
        <v>21</v>
      </c>
      <c r="B17" s="104">
        <v>3369</v>
      </c>
      <c r="C17" s="105">
        <v>10170.26</v>
      </c>
      <c r="D17" s="106">
        <v>15804.3</v>
      </c>
      <c r="E17" s="107" t="s">
        <v>31</v>
      </c>
      <c r="F17" s="108">
        <f t="shared" si="0"/>
        <v>643.51220870269492</v>
      </c>
    </row>
    <row r="18" spans="1:7" x14ac:dyDescent="0.45">
      <c r="A18" s="109" t="s">
        <v>22</v>
      </c>
      <c r="B18" s="110">
        <v>858</v>
      </c>
      <c r="C18" s="111">
        <v>1966.172</v>
      </c>
      <c r="D18" s="112">
        <v>16202.39</v>
      </c>
      <c r="E18" s="113" t="s">
        <v>31</v>
      </c>
      <c r="F18" s="114">
        <f t="shared" si="0"/>
        <v>121.35073899591357</v>
      </c>
    </row>
    <row r="19" spans="1:7" ht="14.55" customHeight="1" thickBot="1" x14ac:dyDescent="0.5">
      <c r="A19" s="115" t="s">
        <v>32</v>
      </c>
      <c r="B19" s="116">
        <f>SUM(B3:B18)</f>
        <v>29326</v>
      </c>
      <c r="C19" s="117">
        <f>SUM(C3:C18)</f>
        <v>71364.672500000001</v>
      </c>
      <c r="D19" s="118">
        <f>SUM(D3:D18)</f>
        <v>357621.77</v>
      </c>
      <c r="E19" s="119" t="s">
        <v>31</v>
      </c>
      <c r="F19" s="120">
        <f t="shared" si="0"/>
        <v>199.55349054952666</v>
      </c>
    </row>
    <row r="20" spans="1:7" ht="19.05" customHeight="1" thickTop="1" x14ac:dyDescent="0.45">
      <c r="A20" s="121" t="s">
        <v>33</v>
      </c>
      <c r="B20" s="122" t="s">
        <v>34</v>
      </c>
      <c r="C20" s="123"/>
      <c r="D20" s="122"/>
      <c r="E20" s="98"/>
      <c r="F20" s="98"/>
    </row>
    <row r="21" spans="1:7" ht="11" customHeight="1" x14ac:dyDescent="0.45">
      <c r="A21" s="123" t="s">
        <v>23</v>
      </c>
      <c r="B21" s="124" t="s">
        <v>35</v>
      </c>
      <c r="C21" s="124"/>
      <c r="D21" s="125"/>
      <c r="E21" s="126" t="s">
        <v>36</v>
      </c>
      <c r="F21" s="127">
        <f>'Monatliche Entwicklung 2026'!B60</f>
        <v>46316</v>
      </c>
    </row>
    <row r="22" spans="1:7" ht="11" customHeight="1" x14ac:dyDescent="0.45">
      <c r="A22" s="121" t="s">
        <v>37</v>
      </c>
      <c r="B22" s="124" t="s">
        <v>38</v>
      </c>
      <c r="C22" s="122"/>
      <c r="D22" s="122"/>
      <c r="E22" s="128"/>
      <c r="F22" s="128"/>
    </row>
    <row r="23" spans="1:7" ht="11" customHeight="1" x14ac:dyDescent="0.45">
      <c r="A23" s="129"/>
      <c r="B23" s="124" t="s">
        <v>68</v>
      </c>
      <c r="C23" s="129"/>
      <c r="D23" s="129"/>
      <c r="E23" s="98"/>
      <c r="F23" s="98"/>
    </row>
    <row r="24" spans="1:7" x14ac:dyDescent="0.45">
      <c r="B24" s="130"/>
    </row>
    <row r="25" spans="1:7" ht="28.5" x14ac:dyDescent="0.45">
      <c r="A25" s="100" t="s">
        <v>69</v>
      </c>
      <c r="B25" s="101" t="s">
        <v>28</v>
      </c>
      <c r="C25" s="102" t="s">
        <v>39</v>
      </c>
      <c r="D25" s="102" t="s">
        <v>70</v>
      </c>
      <c r="E25" s="265" t="s">
        <v>71</v>
      </c>
      <c r="F25" s="266"/>
      <c r="G25" s="102" t="s">
        <v>79</v>
      </c>
    </row>
    <row r="26" spans="1:7" x14ac:dyDescent="0.45">
      <c r="A26" s="189" t="s">
        <v>80</v>
      </c>
      <c r="B26" s="104">
        <v>3461</v>
      </c>
      <c r="C26" s="105">
        <v>1805.3765000000001</v>
      </c>
      <c r="D26" s="178">
        <f>B26/$B$32</f>
        <v>0.11801814089886108</v>
      </c>
      <c r="E26" s="269">
        <v>2.7700968314113256E-2</v>
      </c>
      <c r="F26" s="269"/>
      <c r="G26" s="194" t="s">
        <v>83</v>
      </c>
    </row>
    <row r="27" spans="1:7" x14ac:dyDescent="0.45">
      <c r="A27" s="190" t="s">
        <v>72</v>
      </c>
      <c r="B27" s="110">
        <v>1738</v>
      </c>
      <c r="C27" s="111">
        <v>1536.9739999999999</v>
      </c>
      <c r="D27" s="179">
        <f t="shared" ref="D27:D31" si="1">B27/$B$32</f>
        <v>5.926481620405101E-2</v>
      </c>
      <c r="E27" s="267">
        <v>2.4010029879795426E-2</v>
      </c>
      <c r="F27" s="267"/>
      <c r="G27" s="195" t="s">
        <v>84</v>
      </c>
    </row>
    <row r="28" spans="1:7" x14ac:dyDescent="0.45">
      <c r="A28" s="189" t="s">
        <v>73</v>
      </c>
      <c r="B28" s="104">
        <v>9017</v>
      </c>
      <c r="C28" s="105">
        <v>16118.85</v>
      </c>
      <c r="D28" s="178">
        <f t="shared" si="1"/>
        <v>0.30747459592170773</v>
      </c>
      <c r="E28" s="269">
        <v>0.24603561210031569</v>
      </c>
      <c r="F28" s="269"/>
      <c r="G28" s="194" t="s">
        <v>85</v>
      </c>
    </row>
    <row r="29" spans="1:7" x14ac:dyDescent="0.45">
      <c r="A29" s="190" t="s">
        <v>74</v>
      </c>
      <c r="B29" s="110">
        <v>6598</v>
      </c>
      <c r="C29" s="111">
        <v>16382.914000000006</v>
      </c>
      <c r="D29" s="179">
        <f t="shared" si="1"/>
        <v>0.2249880651981177</v>
      </c>
      <c r="E29" s="267">
        <v>0.24136265538237817</v>
      </c>
      <c r="F29" s="267"/>
      <c r="G29" s="195" t="s">
        <v>86</v>
      </c>
    </row>
    <row r="30" spans="1:7" x14ac:dyDescent="0.45">
      <c r="A30" s="189" t="s">
        <v>75</v>
      </c>
      <c r="B30" s="104">
        <v>4738</v>
      </c>
      <c r="C30" s="105">
        <v>15582.607999999998</v>
      </c>
      <c r="D30" s="178">
        <f t="shared" si="1"/>
        <v>0.16156311805224033</v>
      </c>
      <c r="E30" s="269">
        <v>0.22824088837128195</v>
      </c>
      <c r="F30" s="269"/>
      <c r="G30" s="194" t="s">
        <v>87</v>
      </c>
    </row>
    <row r="31" spans="1:7" x14ac:dyDescent="0.45">
      <c r="A31" s="190" t="s">
        <v>76</v>
      </c>
      <c r="B31" s="110">
        <v>3774</v>
      </c>
      <c r="C31" s="111">
        <v>19937.95</v>
      </c>
      <c r="D31" s="179">
        <f t="shared" si="1"/>
        <v>0.12869126372502215</v>
      </c>
      <c r="E31" s="267">
        <v>0.23255870531789061</v>
      </c>
      <c r="F31" s="267"/>
      <c r="G31" s="195" t="s">
        <v>88</v>
      </c>
    </row>
    <row r="32" spans="1:7" ht="14.65" thickBot="1" x14ac:dyDescent="0.5">
      <c r="A32" s="191" t="s">
        <v>1</v>
      </c>
      <c r="B32" s="192">
        <f>SUM(B26:B31)</f>
        <v>29326</v>
      </c>
      <c r="C32" s="193">
        <f>SUM(C26:C31)</f>
        <v>71364.672500000001</v>
      </c>
      <c r="D32" s="188">
        <f>B32/$B$32</f>
        <v>1</v>
      </c>
      <c r="E32" s="268">
        <v>0.99990885936577512</v>
      </c>
      <c r="F32" s="268"/>
      <c r="G32" s="196" t="s">
        <v>89</v>
      </c>
    </row>
    <row r="33" ht="14.65" thickTop="1" x14ac:dyDescent="0.45"/>
  </sheetData>
  <mergeCells count="11">
    <mergeCell ref="E29:F29"/>
    <mergeCell ref="E32:F32"/>
    <mergeCell ref="E26:F26"/>
    <mergeCell ref="E28:F28"/>
    <mergeCell ref="E30:F30"/>
    <mergeCell ref="E31:F31"/>
    <mergeCell ref="A1:C1"/>
    <mergeCell ref="D1:F1"/>
    <mergeCell ref="D2:E2"/>
    <mergeCell ref="E25:F25"/>
    <mergeCell ref="E27:F2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E3FD3-9FC7-4AA6-815D-C930D242B5C4}">
  <sheetPr>
    <tabColor theme="8" tint="0.79998168889431442"/>
  </sheetPr>
  <dimension ref="A1:G36"/>
  <sheetViews>
    <sheetView showGridLines="0" view="pageBreakPreview" topLeftCell="C1" zoomScale="70" zoomScaleNormal="90" zoomScaleSheetLayoutView="70" workbookViewId="0">
      <selection activeCell="E16" sqref="E16"/>
    </sheetView>
  </sheetViews>
  <sheetFormatPr baseColWidth="10" defaultColWidth="10.9296875" defaultRowHeight="14.25" x14ac:dyDescent="0.45"/>
  <cols>
    <col min="1" max="1" width="21.33203125" style="99" customWidth="1"/>
    <col min="2" max="2" width="12.53125" style="99" customWidth="1"/>
    <col min="3" max="3" width="14.19921875" style="99" customWidth="1"/>
    <col min="4" max="4" width="10.9296875" style="99"/>
    <col min="5" max="5" width="16.33203125" style="99" customWidth="1"/>
    <col min="6" max="6" width="11.59765625" style="99" customWidth="1"/>
    <col min="7" max="7" width="11.53125" style="99" customWidth="1"/>
    <col min="8" max="16384" width="10.9296875" style="99"/>
  </cols>
  <sheetData>
    <row r="1" spans="1:7" ht="20" customHeight="1" thickBot="1" x14ac:dyDescent="0.5">
      <c r="A1" s="272" t="s">
        <v>78</v>
      </c>
      <c r="B1" s="273"/>
      <c r="C1" s="273"/>
      <c r="D1" s="273"/>
      <c r="E1" s="273"/>
      <c r="F1" s="273"/>
      <c r="G1" s="274"/>
    </row>
    <row r="2" spans="1:7" ht="29" customHeight="1" x14ac:dyDescent="0.45">
      <c r="A2" s="277" t="s">
        <v>42</v>
      </c>
      <c r="B2" s="279" t="s">
        <v>43</v>
      </c>
      <c r="C2" s="281" t="s">
        <v>44</v>
      </c>
      <c r="D2" s="283" t="s">
        <v>45</v>
      </c>
      <c r="E2" s="285" t="s">
        <v>46</v>
      </c>
      <c r="F2" s="275" t="s">
        <v>41</v>
      </c>
      <c r="G2" s="270" t="s">
        <v>57</v>
      </c>
    </row>
    <row r="3" spans="1:7" x14ac:dyDescent="0.45">
      <c r="A3" s="278"/>
      <c r="B3" s="280"/>
      <c r="C3" s="282"/>
      <c r="D3" s="284"/>
      <c r="E3" s="286"/>
      <c r="F3" s="276"/>
      <c r="G3" s="271"/>
    </row>
    <row r="4" spans="1:7" x14ac:dyDescent="0.45">
      <c r="A4" s="146">
        <v>2013</v>
      </c>
      <c r="B4" s="147">
        <v>12.179536978916692</v>
      </c>
      <c r="C4" s="105">
        <v>1113</v>
      </c>
      <c r="D4" s="148">
        <v>8.7780821917808218</v>
      </c>
      <c r="E4" s="105">
        <v>1531</v>
      </c>
      <c r="F4" s="167">
        <f t="shared" ref="F4:F17" si="0">C4/E4</f>
        <v>0.72697583278902678</v>
      </c>
      <c r="G4" s="170" t="s">
        <v>58</v>
      </c>
    </row>
    <row r="5" spans="1:7" x14ac:dyDescent="0.45">
      <c r="A5" s="146">
        <v>2014</v>
      </c>
      <c r="B5" s="147">
        <v>12.571768910065568</v>
      </c>
      <c r="C5" s="105">
        <v>1380</v>
      </c>
      <c r="D5" s="148">
        <v>9.6986301369863011</v>
      </c>
      <c r="E5" s="105">
        <v>1769</v>
      </c>
      <c r="F5" s="167">
        <f t="shared" si="0"/>
        <v>0.78010175240248725</v>
      </c>
      <c r="G5" s="168">
        <f t="shared" ref="G5:G14" si="1">(B5/B4)-1</f>
        <v>3.2204174249632622E-2</v>
      </c>
    </row>
    <row r="6" spans="1:7" x14ac:dyDescent="0.45">
      <c r="A6" s="146">
        <v>2015</v>
      </c>
      <c r="B6" s="147">
        <v>16.207995091435308</v>
      </c>
      <c r="C6" s="105">
        <v>1032</v>
      </c>
      <c r="D6" s="148">
        <v>13.150684931506849</v>
      </c>
      <c r="E6" s="105">
        <v>1327</v>
      </c>
      <c r="F6" s="167">
        <f t="shared" si="0"/>
        <v>0.77769404672192921</v>
      </c>
      <c r="G6" s="168">
        <f t="shared" si="1"/>
        <v>0.28923743407806368</v>
      </c>
    </row>
    <row r="7" spans="1:7" x14ac:dyDescent="0.45">
      <c r="A7" s="146">
        <v>2016</v>
      </c>
      <c r="B7" s="147">
        <v>15.527588297809862</v>
      </c>
      <c r="C7" s="105">
        <v>2101</v>
      </c>
      <c r="D7" s="148">
        <v>11.802739726027397</v>
      </c>
      <c r="E7" s="105">
        <v>2929</v>
      </c>
      <c r="F7" s="167">
        <f t="shared" si="0"/>
        <v>0.7173096620006828</v>
      </c>
      <c r="G7" s="169">
        <f t="shared" si="1"/>
        <v>-4.1979701362631183E-2</v>
      </c>
    </row>
    <row r="8" spans="1:7" x14ac:dyDescent="0.45">
      <c r="A8" s="146">
        <v>2017</v>
      </c>
      <c r="B8" s="147">
        <v>17.895463866786947</v>
      </c>
      <c r="C8" s="105">
        <v>334</v>
      </c>
      <c r="D8" s="148">
        <v>14.465753424657533</v>
      </c>
      <c r="E8" s="105">
        <v>364</v>
      </c>
      <c r="F8" s="167">
        <f t="shared" si="0"/>
        <v>0.91758241758241754</v>
      </c>
      <c r="G8" s="168">
        <f t="shared" si="1"/>
        <v>0.15249474184674705</v>
      </c>
    </row>
    <row r="9" spans="1:7" x14ac:dyDescent="0.45">
      <c r="A9" s="149">
        <v>2018</v>
      </c>
      <c r="B9" s="150">
        <v>20.672802832076371</v>
      </c>
      <c r="C9" s="151">
        <v>356</v>
      </c>
      <c r="D9" s="152">
        <v>19.495890410958904</v>
      </c>
      <c r="E9" s="105">
        <v>418</v>
      </c>
      <c r="F9" s="167">
        <f t="shared" si="0"/>
        <v>0.85167464114832536</v>
      </c>
      <c r="G9" s="168">
        <f t="shared" si="1"/>
        <v>0.15519793093734902</v>
      </c>
    </row>
    <row r="10" spans="1:7" x14ac:dyDescent="0.45">
      <c r="A10" s="146">
        <v>2019</v>
      </c>
      <c r="B10" s="147">
        <v>21.618567315243006</v>
      </c>
      <c r="C10" s="105">
        <v>471</v>
      </c>
      <c r="D10" s="148">
        <v>15.64931506849315</v>
      </c>
      <c r="E10" s="105">
        <v>498</v>
      </c>
      <c r="F10" s="167">
        <f t="shared" si="0"/>
        <v>0.94578313253012047</v>
      </c>
      <c r="G10" s="168">
        <f t="shared" si="1"/>
        <v>4.5749214117166703E-2</v>
      </c>
    </row>
    <row r="11" spans="1:7" x14ac:dyDescent="0.45">
      <c r="A11" s="146">
        <v>2020</v>
      </c>
      <c r="B11" s="147">
        <v>23.127017313261177</v>
      </c>
      <c r="C11" s="105">
        <v>667</v>
      </c>
      <c r="D11" s="148">
        <v>17.424657534246574</v>
      </c>
      <c r="E11" s="105">
        <v>688</v>
      </c>
      <c r="F11" s="167">
        <f t="shared" si="0"/>
        <v>0.96947674418604646</v>
      </c>
      <c r="G11" s="168">
        <f t="shared" si="1"/>
        <v>6.9775669035874621E-2</v>
      </c>
    </row>
    <row r="12" spans="1:7" x14ac:dyDescent="0.45">
      <c r="A12" s="153">
        <v>2021</v>
      </c>
      <c r="B12" s="154">
        <v>22.235578254021299</v>
      </c>
      <c r="C12" s="155">
        <v>865</v>
      </c>
      <c r="D12" s="156">
        <v>16.010958904109589</v>
      </c>
      <c r="E12" s="105">
        <v>889</v>
      </c>
      <c r="F12" s="167">
        <f t="shared" si="0"/>
        <v>0.97300337457817776</v>
      </c>
      <c r="G12" s="169">
        <f t="shared" si="1"/>
        <v>-3.8545353564842233E-2</v>
      </c>
    </row>
    <row r="13" spans="1:7" x14ac:dyDescent="0.45">
      <c r="A13" s="146">
        <v>2022</v>
      </c>
      <c r="B13" s="147">
        <v>23.909313757619458</v>
      </c>
      <c r="C13" s="105">
        <v>836</v>
      </c>
      <c r="D13" s="148">
        <v>17.852054794520548</v>
      </c>
      <c r="E13" s="105">
        <v>854</v>
      </c>
      <c r="F13" s="167">
        <f t="shared" si="0"/>
        <v>0.97892271662763464</v>
      </c>
      <c r="G13" s="168">
        <f t="shared" si="1"/>
        <v>7.5272857061653653E-2</v>
      </c>
    </row>
    <row r="14" spans="1:7" x14ac:dyDescent="0.45">
      <c r="A14" s="157">
        <v>2023</v>
      </c>
      <c r="B14" s="150">
        <v>25.930680830705327</v>
      </c>
      <c r="C14" s="151">
        <v>1403</v>
      </c>
      <c r="D14" s="152">
        <v>22.356164383561644</v>
      </c>
      <c r="E14" s="105">
        <v>1408</v>
      </c>
      <c r="F14" s="167">
        <f t="shared" si="0"/>
        <v>0.99644886363636365</v>
      </c>
      <c r="G14" s="168">
        <f t="shared" si="1"/>
        <v>8.4543081979577828E-2</v>
      </c>
    </row>
    <row r="15" spans="1:7" x14ac:dyDescent="0.45">
      <c r="A15" s="157">
        <v>2024</v>
      </c>
      <c r="B15" s="150">
        <v>23.131430937510828</v>
      </c>
      <c r="C15" s="151">
        <v>2385</v>
      </c>
      <c r="D15" s="152">
        <v>17.161643835616438</v>
      </c>
      <c r="E15" s="105">
        <v>2407</v>
      </c>
      <c r="F15" s="167">
        <f t="shared" si="0"/>
        <v>0.99085999169090155</v>
      </c>
      <c r="G15" s="169">
        <f>(B15/B14)-1</f>
        <v>-0.10795126867165861</v>
      </c>
    </row>
    <row r="16" spans="1:7" x14ac:dyDescent="0.45">
      <c r="A16" s="203">
        <v>2025</v>
      </c>
      <c r="B16" s="147">
        <v>16.73788529965244</v>
      </c>
      <c r="C16" s="105">
        <v>3346</v>
      </c>
      <c r="D16" s="148">
        <v>12.591780821917808</v>
      </c>
      <c r="E16" s="105">
        <v>3346</v>
      </c>
      <c r="F16" s="167">
        <f t="shared" ref="F16" si="2">C16/E16</f>
        <v>1</v>
      </c>
      <c r="G16" s="169">
        <f>(B16/B15)-1</f>
        <v>-0.27640078364068543</v>
      </c>
    </row>
    <row r="17" spans="1:7" ht="14.65" thickBot="1" x14ac:dyDescent="0.5">
      <c r="A17" s="198" t="s">
        <v>91</v>
      </c>
      <c r="B17" s="199">
        <v>17.950573105954696</v>
      </c>
      <c r="C17" s="200">
        <v>2667</v>
      </c>
      <c r="D17" s="201">
        <v>14.564383561643835</v>
      </c>
      <c r="E17" s="200">
        <v>2667</v>
      </c>
      <c r="F17" s="202">
        <f t="shared" si="0"/>
        <v>1</v>
      </c>
      <c r="G17" s="205">
        <f>(B17/B16)-1</f>
        <v>7.2451673828081375E-2</v>
      </c>
    </row>
    <row r="18" spans="1:7" x14ac:dyDescent="0.45">
      <c r="A18" s="158"/>
      <c r="C18" s="159"/>
      <c r="E18" s="159"/>
      <c r="F18" s="160"/>
    </row>
    <row r="19" spans="1:7" ht="23" customHeight="1" x14ac:dyDescent="0.45">
      <c r="A19" s="180" t="s">
        <v>47</v>
      </c>
      <c r="B19" s="181" t="s">
        <v>48</v>
      </c>
      <c r="C19" s="182"/>
      <c r="F19" s="161"/>
    </row>
    <row r="20" spans="1:7" x14ac:dyDescent="0.45">
      <c r="A20" s="183" t="s">
        <v>49</v>
      </c>
      <c r="B20" s="184" t="s">
        <v>35</v>
      </c>
      <c r="C20" s="184"/>
      <c r="D20" s="162"/>
    </row>
    <row r="21" spans="1:7" x14ac:dyDescent="0.45">
      <c r="A21" s="186" t="s">
        <v>36</v>
      </c>
      <c r="B21" s="197">
        <f>'Monatliche Entwicklung 2026'!B60</f>
        <v>46316</v>
      </c>
      <c r="C21" s="204"/>
    </row>
    <row r="22" spans="1:7" x14ac:dyDescent="0.45">
      <c r="B22" s="163"/>
      <c r="C22" s="163"/>
      <c r="D22" s="163"/>
    </row>
    <row r="23" spans="1:7" x14ac:dyDescent="0.45">
      <c r="A23" s="164"/>
      <c r="B23" s="164"/>
      <c r="C23" s="164"/>
      <c r="D23" s="164"/>
    </row>
    <row r="24" spans="1:7" x14ac:dyDescent="0.45">
      <c r="A24" s="164"/>
      <c r="B24" s="164"/>
      <c r="C24" s="164"/>
      <c r="D24" s="164"/>
    </row>
    <row r="25" spans="1:7" x14ac:dyDescent="0.45">
      <c r="A25" s="164"/>
      <c r="B25" s="164"/>
      <c r="C25" s="164"/>
      <c r="D25" s="164"/>
    </row>
    <row r="26" spans="1:7" x14ac:dyDescent="0.45">
      <c r="A26" s="164"/>
      <c r="B26" s="164"/>
      <c r="C26" s="164"/>
      <c r="D26" s="164"/>
    </row>
    <row r="27" spans="1:7" x14ac:dyDescent="0.45">
      <c r="A27" s="164"/>
      <c r="B27" s="164"/>
      <c r="C27" s="164"/>
      <c r="D27" s="164"/>
    </row>
    <row r="28" spans="1:7" x14ac:dyDescent="0.45">
      <c r="A28" s="164"/>
      <c r="B28" s="164"/>
      <c r="C28" s="164"/>
      <c r="D28" s="164"/>
    </row>
    <row r="29" spans="1:7" x14ac:dyDescent="0.45">
      <c r="A29" s="164"/>
      <c r="B29" s="164"/>
      <c r="C29" s="164"/>
      <c r="D29" s="164"/>
    </row>
    <row r="30" spans="1:7" x14ac:dyDescent="0.45">
      <c r="A30" s="164"/>
      <c r="B30" s="164"/>
      <c r="C30" s="164"/>
      <c r="D30" s="164"/>
    </row>
    <row r="31" spans="1:7" x14ac:dyDescent="0.45">
      <c r="A31" s="164"/>
      <c r="B31" s="164"/>
      <c r="C31" s="164"/>
      <c r="D31" s="164"/>
    </row>
    <row r="32" spans="1:7" x14ac:dyDescent="0.45">
      <c r="A32" s="164"/>
      <c r="B32" s="164"/>
      <c r="C32" s="164"/>
      <c r="D32" s="164"/>
    </row>
    <row r="33" spans="1:4" x14ac:dyDescent="0.45">
      <c r="A33" s="164"/>
      <c r="B33" s="164"/>
      <c r="C33" s="164"/>
      <c r="D33" s="164"/>
    </row>
    <row r="34" spans="1:4" x14ac:dyDescent="0.45">
      <c r="A34" s="164"/>
      <c r="B34" s="164"/>
      <c r="C34" s="164"/>
      <c r="D34" s="164"/>
    </row>
    <row r="35" spans="1:4" x14ac:dyDescent="0.45">
      <c r="A35" s="164"/>
      <c r="B35" s="164"/>
      <c r="C35" s="164"/>
      <c r="D35" s="164"/>
    </row>
    <row r="36" spans="1:4" x14ac:dyDescent="0.45">
      <c r="A36" s="164"/>
      <c r="B36" s="164"/>
      <c r="C36" s="164"/>
      <c r="D36" s="164"/>
    </row>
  </sheetData>
  <mergeCells count="8">
    <mergeCell ref="G2:G3"/>
    <mergeCell ref="A1:G1"/>
    <mergeCell ref="F2:F3"/>
    <mergeCell ref="A2:A3"/>
    <mergeCell ref="B2:B3"/>
    <mergeCell ref="C2:C3"/>
    <mergeCell ref="D2:D3"/>
    <mergeCell ref="E2:E3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3B348-3926-40AF-93A2-8EB2DCCE85E6}">
  <sheetPr>
    <tabColor theme="8" tint="0.79998168889431442"/>
  </sheetPr>
  <dimension ref="A2:E23"/>
  <sheetViews>
    <sheetView showGridLines="0" view="pageBreakPreview" zoomScale="80" zoomScaleNormal="90" zoomScaleSheetLayoutView="80" workbookViewId="0">
      <selection activeCell="E25" sqref="E25"/>
    </sheetView>
  </sheetViews>
  <sheetFormatPr baseColWidth="10" defaultRowHeight="14.25" x14ac:dyDescent="0.45"/>
  <cols>
    <col min="1" max="1" width="23.53125" bestFit="1" customWidth="1"/>
    <col min="2" max="2" width="11.9296875" bestFit="1" customWidth="1"/>
    <col min="3" max="3" width="9.59765625" customWidth="1"/>
    <col min="4" max="4" width="7.53125" customWidth="1"/>
    <col min="5" max="5" width="7.46484375" customWidth="1"/>
  </cols>
  <sheetData>
    <row r="2" spans="1:5" x14ac:dyDescent="0.45">
      <c r="A2" s="206" t="s">
        <v>0</v>
      </c>
      <c r="B2" s="207" t="s">
        <v>53</v>
      </c>
      <c r="C2" s="208" t="s">
        <v>50</v>
      </c>
      <c r="D2" s="209" t="s">
        <v>1</v>
      </c>
      <c r="E2" s="210" t="s">
        <v>51</v>
      </c>
    </row>
    <row r="3" spans="1:5" x14ac:dyDescent="0.45">
      <c r="A3" s="7" t="s">
        <v>6</v>
      </c>
      <c r="B3" s="211">
        <v>18.228795079675709</v>
      </c>
      <c r="C3" s="212">
        <v>100</v>
      </c>
      <c r="D3" s="8">
        <v>100</v>
      </c>
      <c r="E3" s="213">
        <f>C3/D3</f>
        <v>1</v>
      </c>
    </row>
    <row r="4" spans="1:5" x14ac:dyDescent="0.45">
      <c r="A4" s="214" t="s">
        <v>7</v>
      </c>
      <c r="B4" s="215">
        <v>11.694869728713407</v>
      </c>
      <c r="C4" s="216">
        <v>153</v>
      </c>
      <c r="D4" s="217">
        <v>153</v>
      </c>
      <c r="E4" s="218">
        <f t="shared" ref="E4:E19" si="0">C4/D4</f>
        <v>1</v>
      </c>
    </row>
    <row r="5" spans="1:5" x14ac:dyDescent="0.45">
      <c r="A5" s="7" t="s">
        <v>8</v>
      </c>
      <c r="B5" s="211"/>
      <c r="C5" s="212"/>
      <c r="D5" s="8">
        <v>0</v>
      </c>
      <c r="E5" s="213"/>
    </row>
    <row r="6" spans="1:5" x14ac:dyDescent="0.45">
      <c r="A6" s="214" t="s">
        <v>9</v>
      </c>
      <c r="B6" s="215">
        <v>22.33125778331253</v>
      </c>
      <c r="C6" s="216">
        <v>365</v>
      </c>
      <c r="D6" s="217">
        <v>365</v>
      </c>
      <c r="E6" s="218">
        <f t="shared" si="0"/>
        <v>1</v>
      </c>
    </row>
    <row r="7" spans="1:5" x14ac:dyDescent="0.45">
      <c r="A7" s="7" t="s">
        <v>10</v>
      </c>
      <c r="B7" s="211"/>
      <c r="C7" s="212"/>
      <c r="D7" s="8">
        <v>0</v>
      </c>
      <c r="E7" s="213"/>
    </row>
    <row r="8" spans="1:5" x14ac:dyDescent="0.45">
      <c r="A8" s="214" t="s">
        <v>52</v>
      </c>
      <c r="B8" s="215"/>
      <c r="C8" s="216"/>
      <c r="D8" s="217">
        <v>0</v>
      </c>
      <c r="E8" s="218"/>
    </row>
    <row r="9" spans="1:5" x14ac:dyDescent="0.45">
      <c r="A9" s="7" t="s">
        <v>13</v>
      </c>
      <c r="B9" s="211">
        <v>20.353972602739709</v>
      </c>
      <c r="C9" s="212">
        <v>120</v>
      </c>
      <c r="D9" s="8">
        <v>120</v>
      </c>
      <c r="E9" s="213">
        <f t="shared" si="0"/>
        <v>1</v>
      </c>
    </row>
    <row r="10" spans="1:5" x14ac:dyDescent="0.45">
      <c r="A10" s="219" t="s">
        <v>14</v>
      </c>
      <c r="B10" s="215">
        <v>42.543378995433784</v>
      </c>
      <c r="C10" s="216">
        <v>180</v>
      </c>
      <c r="D10" s="217">
        <v>180</v>
      </c>
      <c r="E10" s="218">
        <f t="shared" si="0"/>
        <v>1</v>
      </c>
    </row>
    <row r="11" spans="1:5" x14ac:dyDescent="0.45">
      <c r="A11" s="7" t="s">
        <v>15</v>
      </c>
      <c r="B11" s="211">
        <v>16.364091756504862</v>
      </c>
      <c r="C11" s="212">
        <v>679</v>
      </c>
      <c r="D11" s="8">
        <v>679</v>
      </c>
      <c r="E11" s="213">
        <f t="shared" si="0"/>
        <v>1</v>
      </c>
    </row>
    <row r="12" spans="1:5" x14ac:dyDescent="0.45">
      <c r="A12" s="214" t="s">
        <v>16</v>
      </c>
      <c r="B12" s="215">
        <v>12.211378305509397</v>
      </c>
      <c r="C12" s="216">
        <v>504</v>
      </c>
      <c r="D12" s="217">
        <v>504</v>
      </c>
      <c r="E12" s="218">
        <f t="shared" si="0"/>
        <v>1</v>
      </c>
    </row>
    <row r="13" spans="1:5" x14ac:dyDescent="0.45">
      <c r="A13" s="7" t="s">
        <v>17</v>
      </c>
      <c r="B13" s="211">
        <v>18.777299412915838</v>
      </c>
      <c r="C13" s="212">
        <v>140</v>
      </c>
      <c r="D13" s="8">
        <v>140</v>
      </c>
      <c r="E13" s="213">
        <f t="shared" si="0"/>
        <v>1</v>
      </c>
    </row>
    <row r="14" spans="1:5" x14ac:dyDescent="0.45">
      <c r="A14" s="214" t="s">
        <v>18</v>
      </c>
      <c r="B14" s="215">
        <v>12.957808219178082</v>
      </c>
      <c r="C14" s="216">
        <v>15</v>
      </c>
      <c r="D14" s="217">
        <v>15</v>
      </c>
      <c r="E14" s="218">
        <f t="shared" si="0"/>
        <v>1</v>
      </c>
    </row>
    <row r="15" spans="1:5" x14ac:dyDescent="0.45">
      <c r="A15" s="7" t="s">
        <v>19</v>
      </c>
      <c r="B15" s="211">
        <v>14.005857345299949</v>
      </c>
      <c r="C15" s="212">
        <v>88</v>
      </c>
      <c r="D15" s="8">
        <v>88</v>
      </c>
      <c r="E15" s="213">
        <f t="shared" si="0"/>
        <v>1</v>
      </c>
    </row>
    <row r="16" spans="1:5" x14ac:dyDescent="0.45">
      <c r="A16" s="219" t="s">
        <v>20</v>
      </c>
      <c r="B16" s="215">
        <v>19.301395467929851</v>
      </c>
      <c r="C16" s="216">
        <v>107</v>
      </c>
      <c r="D16" s="217">
        <v>107</v>
      </c>
      <c r="E16" s="218">
        <f t="shared" si="0"/>
        <v>1</v>
      </c>
    </row>
    <row r="17" spans="1:5" x14ac:dyDescent="0.45">
      <c r="A17" s="7" t="s">
        <v>21</v>
      </c>
      <c r="B17" s="211">
        <v>12.345664651411964</v>
      </c>
      <c r="C17" s="212">
        <v>179</v>
      </c>
      <c r="D17" s="8">
        <v>179</v>
      </c>
      <c r="E17" s="213">
        <f t="shared" si="0"/>
        <v>1</v>
      </c>
    </row>
    <row r="18" spans="1:5" x14ac:dyDescent="0.45">
      <c r="A18" s="219" t="s">
        <v>22</v>
      </c>
      <c r="B18" s="215">
        <v>16.582302850796005</v>
      </c>
      <c r="C18" s="216">
        <v>37</v>
      </c>
      <c r="D18" s="217">
        <v>37</v>
      </c>
      <c r="E18" s="218">
        <f t="shared" si="0"/>
        <v>1</v>
      </c>
    </row>
    <row r="19" spans="1:5" ht="14.65" thickBot="1" x14ac:dyDescent="0.5">
      <c r="A19" s="166" t="s">
        <v>56</v>
      </c>
      <c r="B19" s="220">
        <v>17.950573105954696</v>
      </c>
      <c r="C19" s="221">
        <f>SUM(C3:C18)</f>
        <v>2667</v>
      </c>
      <c r="D19" s="221">
        <f>SUM(D3:D18)</f>
        <v>2667</v>
      </c>
      <c r="E19" s="222">
        <f t="shared" si="0"/>
        <v>1</v>
      </c>
    </row>
    <row r="20" spans="1:5" ht="14.65" thickTop="1" x14ac:dyDescent="0.45">
      <c r="A20" s="99"/>
      <c r="B20" s="99"/>
      <c r="C20" s="99"/>
      <c r="D20" s="99"/>
      <c r="E20" s="99"/>
    </row>
    <row r="21" spans="1:5" x14ac:dyDescent="0.45">
      <c r="A21" s="180" t="s">
        <v>47</v>
      </c>
      <c r="B21" s="181" t="s">
        <v>48</v>
      </c>
      <c r="C21" s="99"/>
      <c r="D21" s="99"/>
      <c r="E21" s="99"/>
    </row>
    <row r="22" spans="1:5" x14ac:dyDescent="0.45">
      <c r="A22" s="183" t="s">
        <v>49</v>
      </c>
      <c r="B22" s="184" t="s">
        <v>35</v>
      </c>
      <c r="C22" s="99"/>
      <c r="D22" s="99"/>
      <c r="E22" s="99"/>
    </row>
    <row r="23" spans="1:5" x14ac:dyDescent="0.45">
      <c r="A23" s="185" t="s">
        <v>36</v>
      </c>
      <c r="B23" s="187">
        <f>'Monatliche Entwicklung 2026'!B60</f>
        <v>46316</v>
      </c>
      <c r="C23" s="99"/>
      <c r="D23" s="99"/>
      <c r="E23" s="99"/>
    </row>
  </sheetData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1DACB41FEA0914C9BF755511E356B51" ma:contentTypeVersion="14" ma:contentTypeDescription="Ein neues Dokument erstellen." ma:contentTypeScope="" ma:versionID="340ec08c955e7ff8f2eba1769b640b97">
  <xsd:schema xmlns:xsd="http://www.w3.org/2001/XMLSchema" xmlns:xs="http://www.w3.org/2001/XMLSchema" xmlns:p="http://schemas.microsoft.com/office/2006/metadata/properties" xmlns:ns2="e5faaa58-79f2-49f9-860d-d2c61bb0ba71" xmlns:ns3="d0368c4a-cfb7-462a-bb6e-0cd873b84101" targetNamespace="http://schemas.microsoft.com/office/2006/metadata/properties" ma:root="true" ma:fieldsID="26f5f2cc801a7c26032009a29c1c7a48" ns2:_="" ns3:_="">
    <xsd:import namespace="e5faaa58-79f2-49f9-860d-d2c61bb0ba71"/>
    <xsd:import namespace="d0368c4a-cfb7-462a-bb6e-0cd873b8410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aaa58-79f2-49f9-860d-d2c61bb0ba7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dexed="true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7435fa9d-800d-4886-a78a-3f617409dd86}" ma:internalName="TaxCatchAll" ma:showField="CatchAllData" ma:web="e5faaa58-79f2-49f9-860d-d2c61bb0b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368c4a-cfb7-462a-bb6e-0cd873b841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51fced89-30e0-41c3-becb-42b971343a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368c4a-cfb7-462a-bb6e-0cd873b84101">
      <Terms xmlns="http://schemas.microsoft.com/office/infopath/2007/PartnerControls"/>
    </lcf76f155ced4ddcb4097134ff3c332f>
    <TaxCatchAll xmlns="e5faaa58-79f2-49f9-860d-d2c61bb0ba71" xsi:nil="true"/>
    <_dlc_DocId xmlns="e5faaa58-79f2-49f9-860d-d2c61bb0ba71">5RPXSJNFPDSX-346208175-710110</_dlc_DocId>
    <_dlc_DocIdUrl xmlns="e5faaa58-79f2-49f9-860d-d2c61bb0ba71">
      <Url>https://fawind1.sharepoint.com/sites/Files/_layouts/15/DocIdRedir.aspx?ID=5RPXSJNFPDSX-346208175-710110</Url>
      <Description>5RPXSJNFPDSX-346208175-710110</Description>
    </_dlc_DocIdUrl>
  </documentManagement>
</p:properties>
</file>

<file path=customXml/itemProps1.xml><?xml version="1.0" encoding="utf-8"?>
<ds:datastoreItem xmlns:ds="http://schemas.openxmlformats.org/officeDocument/2006/customXml" ds:itemID="{82A8637F-C05D-4EFB-BBEC-BFF7D58DA340}"/>
</file>

<file path=customXml/itemProps2.xml><?xml version="1.0" encoding="utf-8"?>
<ds:datastoreItem xmlns:ds="http://schemas.openxmlformats.org/officeDocument/2006/customXml" ds:itemID="{A82289B3-33A4-40CC-A703-63EBB972E5CB}"/>
</file>

<file path=customXml/itemProps3.xml><?xml version="1.0" encoding="utf-8"?>
<ds:datastoreItem xmlns:ds="http://schemas.openxmlformats.org/officeDocument/2006/customXml" ds:itemID="{96D6D8CE-7C8E-46E1-B627-80AE84CED25B}"/>
</file>

<file path=customXml/itemProps4.xml><?xml version="1.0" encoding="utf-8"?>
<ds:datastoreItem xmlns:ds="http://schemas.openxmlformats.org/officeDocument/2006/customXml" ds:itemID="{B31BBFEC-0D03-4827-9E7C-DDE60886F87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Monatliche Entwicklung 2026</vt:lpstr>
      <vt:lpstr>Gesamtbestand Okt 2026</vt:lpstr>
      <vt:lpstr>Genehmigungsdauer</vt:lpstr>
      <vt:lpstr>regionale Gen.-dauer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Quentin</dc:creator>
  <cp:lastModifiedBy>Jürgen Quentin</cp:lastModifiedBy>
  <dcterms:created xsi:type="dcterms:W3CDTF">2025-03-26T08:50:09Z</dcterms:created>
  <dcterms:modified xsi:type="dcterms:W3CDTF">2026-10-21T13:49:21Z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0x01010061DACB41FEA0914C9BF755511E356B51</vt:lpwstr>
  </property>
  <property fmtid="{D5CDD505-2E9C-101B-9397-08002B2CF9AE}" pid="3" name="_dlc_DocIdItemGuid">
    <vt:lpwstr>d9e8a56d-d567-4906-bb4b-cfc90dd027af</vt:lpwstr>
  </property>
</Properties>
</file>