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-SRV2019FS01\RedirectedFolders\juergen.quentin\Eigene Dateien\Gesamtbestand lt MaStR\Tabellen zum Ausbau\"/>
    </mc:Choice>
  </mc:AlternateContent>
  <xr:revisionPtr revIDLastSave="0" documentId="13_ncr:1_{DD955C07-3215-47B1-A6A9-4557191224FE}" xr6:coauthVersionLast="47" xr6:coauthVersionMax="47" xr10:uidLastSave="{00000000-0000-0000-0000-000000000000}"/>
  <bookViews>
    <workbookView xWindow="-98" yWindow="-98" windowWidth="19396" windowHeight="11475" xr2:uid="{8650C1F9-B70F-461F-B4EF-25E29FBE37F5}"/>
  </bookViews>
  <sheets>
    <sheet name="Monatliche Entwicklung 2026" sheetId="1" r:id="rId1"/>
    <sheet name="Gesamtbestand Juni 2026" sheetId="6" r:id="rId2"/>
    <sheet name="Genehmigungsdauer" sheetId="4" r:id="rId3"/>
    <sheet name="regionale Gen.-dauer 2026" sheetId="5" r:id="rId4"/>
  </sheets>
  <definedNames>
    <definedName name="_170911_Weitergabe_Anlagenstammdaten" localSheetId="1">#REF!</definedName>
    <definedName name="_170911_Weitergabe_Anlagenstammdaten">#REF!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xlchart.v5.0" hidden="1">'regionale Gen.-dauer 2026'!$A$1</definedName>
    <definedName name="_xlchart.v5.1" hidden="1">'regionale Gen.-dauer 2026'!$A$2:$A$18</definedName>
    <definedName name="_xlchart.v5.2" hidden="1">'regionale Gen.-dauer 2026'!$B$1</definedName>
    <definedName name="_xlchart.v5.3" hidden="1">'regionale Gen.-dauer 2026'!$B$2:$B$18</definedName>
    <definedName name="AnlRegStand" localSheetId="1">#REF!</definedName>
    <definedName name="AnlRegStand">#REF!</definedName>
    <definedName name="auswählen">#REF!</definedName>
    <definedName name="Beschreibung_Jahr">#REF!</definedName>
    <definedName name="Beschreibung_Jahr_ENG">#REF!</definedName>
    <definedName name="Beschreibung_Jahr_Kurz">#REF!</definedName>
    <definedName name="Beschreibung_Jahr_Kurz_ENG">#REF!</definedName>
    <definedName name="Bruttozubau_SE" localSheetId="1">#REF!</definedName>
    <definedName name="Bruttozubau_SE">#REF!</definedName>
    <definedName name="Bundesland">#REF!</definedName>
    <definedName name="DatumBearbeitungsstand" localSheetId="1">#REF!</definedName>
    <definedName name="DatumBearbeitungsstand">#REF!</definedName>
    <definedName name="dsf">#REF!</definedName>
    <definedName name="Einzelansicht_pilot" localSheetId="1">#REF!</definedName>
    <definedName name="Einzelansicht_pilot">#REF!</definedName>
    <definedName name="Fehler">#REF!</definedName>
    <definedName name="Frei_Landkreis">#REF!</definedName>
    <definedName name="Gebietsqualität">#REF!</definedName>
    <definedName name="gggg">#REF!</definedName>
    <definedName name="GutachtenBNatSchG">#REF!</definedName>
    <definedName name="Jahr">#REF!</definedName>
    <definedName name="JaNein">#REF!</definedName>
    <definedName name="Kopie">#REF!</definedName>
    <definedName name="Matrix_Bundesland" localSheetId="1">#REF!</definedName>
    <definedName name="Matrix_Bundesland">#REF!</definedName>
    <definedName name="Matrix_WEA_Hersteller" localSheetId="1">#REF!</definedName>
    <definedName name="Matrix_WEA_Hersteller">#REF!</definedName>
    <definedName name="Mindestleistung">#REF!</definedName>
    <definedName name="Monat">#REF!</definedName>
    <definedName name="qry_fürs_Internet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tichtag">#REF!</definedName>
    <definedName name="Verfahrensstand">#REF!</definedName>
    <definedName name="VG250_P">#REF!</definedName>
    <definedName name="x">#REF!</definedName>
    <definedName name="xxxx">#REF!</definedName>
    <definedName name="xxxxxxx">#REF!</definedName>
    <definedName name="xxxxxxxx">#REF!</definedName>
    <definedName name="xxxxxxxxxx">#REF!</definedName>
    <definedName name="xxxxxxxxxxxxxxxxxxxxxxxxxxxxxx">#REF!</definedName>
    <definedName name="y">#REF!</definedName>
    <definedName name="yy">#REF!</definedName>
    <definedName name="Zeitra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G16" i="4"/>
  <c r="G17" i="4"/>
  <c r="AA44" i="1" l="1"/>
  <c r="Z44" i="1"/>
  <c r="AA21" i="1"/>
  <c r="Z21" i="1"/>
  <c r="B23" i="5" l="1"/>
  <c r="B21" i="4"/>
  <c r="F21" i="6"/>
  <c r="F16" i="4"/>
  <c r="C32" i="6"/>
  <c r="B32" i="6"/>
  <c r="D32" i="6" s="1"/>
  <c r="D19" i="6"/>
  <c r="C19" i="6"/>
  <c r="B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19" i="6" l="1"/>
  <c r="D31" i="6"/>
  <c r="D27" i="6"/>
  <c r="D30" i="6"/>
  <c r="D29" i="6"/>
  <c r="D28" i="6"/>
  <c r="D26" i="6"/>
  <c r="D57" i="1" l="1"/>
  <c r="E57" i="1" s="1"/>
  <c r="C57" i="1"/>
  <c r="G5" i="4"/>
  <c r="G6" i="4"/>
  <c r="G7" i="4"/>
  <c r="G8" i="4"/>
  <c r="G9" i="4"/>
  <c r="G10" i="4"/>
  <c r="G11" i="4"/>
  <c r="G12" i="4"/>
  <c r="G13" i="4"/>
  <c r="G14" i="4"/>
  <c r="E53" i="1" l="1"/>
  <c r="E55" i="1"/>
  <c r="E52" i="1"/>
  <c r="E56" i="1"/>
  <c r="E54" i="1"/>
  <c r="E51" i="1"/>
  <c r="E50" i="1"/>
  <c r="E49" i="1"/>
  <c r="D19" i="5"/>
  <c r="C19" i="5"/>
  <c r="E18" i="5"/>
  <c r="E17" i="5"/>
  <c r="E16" i="5"/>
  <c r="E15" i="5"/>
  <c r="E14" i="5"/>
  <c r="E13" i="5"/>
  <c r="E12" i="5"/>
  <c r="E11" i="5"/>
  <c r="E10" i="5"/>
  <c r="E9" i="5"/>
  <c r="E6" i="5"/>
  <c r="E4" i="5"/>
  <c r="E3" i="5"/>
  <c r="E19" i="5" l="1"/>
  <c r="F17" i="4" l="1"/>
  <c r="F15" i="4"/>
  <c r="F14" i="4"/>
  <c r="F13" i="4"/>
  <c r="F12" i="4"/>
  <c r="F11" i="4"/>
  <c r="F10" i="4"/>
  <c r="F9" i="4"/>
  <c r="F8" i="4"/>
  <c r="F7" i="4"/>
  <c r="F6" i="4"/>
  <c r="F5" i="4"/>
  <c r="F4" i="4"/>
  <c r="AD43" i="1" l="1"/>
  <c r="AD45" i="1" s="1"/>
  <c r="AC43" i="1"/>
  <c r="Y43" i="1"/>
  <c r="X43" i="1"/>
  <c r="W43" i="1"/>
  <c r="W45" i="1" s="1"/>
  <c r="V43" i="1"/>
  <c r="U43" i="1"/>
  <c r="U45" i="1" s="1"/>
  <c r="T43" i="1"/>
  <c r="S43" i="1"/>
  <c r="R43" i="1"/>
  <c r="Q43" i="1"/>
  <c r="Q45" i="1" s="1"/>
  <c r="P43" i="1"/>
  <c r="O43" i="1"/>
  <c r="N43" i="1"/>
  <c r="M43" i="1"/>
  <c r="M45" i="1" s="1"/>
  <c r="L43" i="1"/>
  <c r="K43" i="1"/>
  <c r="K45" i="1" s="1"/>
  <c r="J43" i="1"/>
  <c r="I43" i="1"/>
  <c r="I45" i="1" s="1"/>
  <c r="H43" i="1"/>
  <c r="G43" i="1"/>
  <c r="G45" i="1" s="1"/>
  <c r="F43" i="1"/>
  <c r="E43" i="1"/>
  <c r="D43" i="1"/>
  <c r="C43" i="1"/>
  <c r="B43" i="1"/>
  <c r="AA42" i="1"/>
  <c r="Z42" i="1"/>
  <c r="AE42" i="1" s="1"/>
  <c r="AA41" i="1"/>
  <c r="Z41" i="1"/>
  <c r="AE41" i="1" s="1"/>
  <c r="AA40" i="1"/>
  <c r="Z40" i="1"/>
  <c r="AE40" i="1" s="1"/>
  <c r="AA39" i="1"/>
  <c r="AF39" i="1" s="1"/>
  <c r="Z39" i="1"/>
  <c r="AE39" i="1" s="1"/>
  <c r="AA38" i="1"/>
  <c r="Z38" i="1"/>
  <c r="AE38" i="1" s="1"/>
  <c r="AA37" i="1"/>
  <c r="Z37" i="1"/>
  <c r="AE37" i="1" s="1"/>
  <c r="AA36" i="1"/>
  <c r="Z36" i="1"/>
  <c r="AE36" i="1" s="1"/>
  <c r="AA35" i="1"/>
  <c r="AF35" i="1" s="1"/>
  <c r="Z35" i="1"/>
  <c r="AE35" i="1" s="1"/>
  <c r="AA34" i="1"/>
  <c r="Z34" i="1"/>
  <c r="AE34" i="1" s="1"/>
  <c r="AA33" i="1"/>
  <c r="Z33" i="1"/>
  <c r="AA32" i="1"/>
  <c r="Z32" i="1"/>
  <c r="AE32" i="1" s="1"/>
  <c r="AA31" i="1"/>
  <c r="Z31" i="1"/>
  <c r="AE31" i="1" s="1"/>
  <c r="AA30" i="1"/>
  <c r="Z30" i="1"/>
  <c r="AE30" i="1" s="1"/>
  <c r="AA29" i="1"/>
  <c r="Z29" i="1"/>
  <c r="AA28" i="1"/>
  <c r="Z28" i="1"/>
  <c r="AA27" i="1"/>
  <c r="Z27" i="1"/>
  <c r="Y20" i="1"/>
  <c r="Y22" i="1" s="1"/>
  <c r="X20" i="1"/>
  <c r="W20" i="1"/>
  <c r="W22" i="1" s="1"/>
  <c r="V20" i="1"/>
  <c r="U20" i="1"/>
  <c r="T20" i="1"/>
  <c r="S20" i="1"/>
  <c r="S22" i="1" s="1"/>
  <c r="R20" i="1"/>
  <c r="Q20" i="1"/>
  <c r="Q22" i="1" s="1"/>
  <c r="P20" i="1"/>
  <c r="O20" i="1"/>
  <c r="O22" i="1" s="1"/>
  <c r="N20" i="1"/>
  <c r="M20" i="1"/>
  <c r="L20" i="1"/>
  <c r="K20" i="1"/>
  <c r="K22" i="1" s="1"/>
  <c r="J20" i="1"/>
  <c r="I20" i="1"/>
  <c r="I22" i="1" s="1"/>
  <c r="H20" i="1"/>
  <c r="G20" i="1"/>
  <c r="G22" i="1" s="1"/>
  <c r="F20" i="1"/>
  <c r="E20" i="1"/>
  <c r="D20" i="1"/>
  <c r="C20" i="1"/>
  <c r="B20" i="1"/>
  <c r="AA19" i="1"/>
  <c r="Z19" i="1"/>
  <c r="AA18" i="1"/>
  <c r="Z18" i="1"/>
  <c r="AA17" i="1"/>
  <c r="Z17" i="1"/>
  <c r="AA16" i="1"/>
  <c r="Z16" i="1"/>
  <c r="AA15" i="1"/>
  <c r="Z15" i="1"/>
  <c r="AA14" i="1"/>
  <c r="Z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Z5" i="1"/>
  <c r="AA4" i="1"/>
  <c r="Z4" i="1"/>
  <c r="Y45" i="1" l="1"/>
  <c r="U22" i="1"/>
  <c r="S45" i="1"/>
  <c r="O45" i="1"/>
  <c r="M22" i="1"/>
  <c r="AD17" i="1"/>
  <c r="AD15" i="1"/>
  <c r="AD16" i="1"/>
  <c r="AD18" i="1"/>
  <c r="AD12" i="1"/>
  <c r="E22" i="1"/>
  <c r="AF30" i="1"/>
  <c r="AF37" i="1"/>
  <c r="AF41" i="1"/>
  <c r="AD10" i="1"/>
  <c r="Z43" i="1"/>
  <c r="AF32" i="1"/>
  <c r="Z20" i="1"/>
  <c r="AD19" i="1"/>
  <c r="AE28" i="1"/>
  <c r="AF34" i="1"/>
  <c r="AF28" i="1"/>
  <c r="AF29" i="1"/>
  <c r="AF38" i="1"/>
  <c r="AD7" i="1"/>
  <c r="AF42" i="1"/>
  <c r="AD5" i="1"/>
  <c r="AD13" i="1"/>
  <c r="AF27" i="1"/>
  <c r="AA43" i="1"/>
  <c r="AB38" i="1" s="1"/>
  <c r="AD11" i="1"/>
  <c r="AF31" i="1"/>
  <c r="AF36" i="1"/>
  <c r="AA20" i="1"/>
  <c r="AB17" i="1" s="1"/>
  <c r="AD4" i="1"/>
  <c r="AF33" i="1"/>
  <c r="AF40" i="1"/>
  <c r="AE29" i="1"/>
  <c r="C45" i="1"/>
  <c r="AD14" i="1"/>
  <c r="E45" i="1"/>
  <c r="C22" i="1"/>
  <c r="AE27" i="1"/>
  <c r="AE33" i="1"/>
  <c r="AA45" i="1" l="1"/>
  <c r="AA22" i="1"/>
  <c r="AB18" i="1"/>
  <c r="AB27" i="1"/>
  <c r="AB14" i="1"/>
  <c r="AB36" i="1"/>
  <c r="AB5" i="1"/>
  <c r="AB9" i="1"/>
  <c r="AB4" i="1"/>
  <c r="AB6" i="1"/>
  <c r="AB13" i="1"/>
  <c r="AB33" i="1"/>
  <c r="AB11" i="1"/>
  <c r="AB42" i="1"/>
  <c r="AF43" i="1"/>
  <c r="AB29" i="1"/>
  <c r="AB34" i="1"/>
  <c r="AB28" i="1"/>
  <c r="AB41" i="1"/>
  <c r="AB39" i="1"/>
  <c r="AB37" i="1"/>
  <c r="AB35" i="1"/>
  <c r="AB32" i="1"/>
  <c r="AB30" i="1"/>
  <c r="AE43" i="1"/>
  <c r="AB40" i="1"/>
  <c r="AB8" i="1"/>
  <c r="AD20" i="1"/>
  <c r="AB19" i="1"/>
  <c r="AB15" i="1"/>
  <c r="AB12" i="1"/>
  <c r="AB10" i="1"/>
  <c r="AB31" i="1"/>
  <c r="AB7" i="1"/>
  <c r="AB16" i="1"/>
  <c r="AB20" i="1" l="1"/>
  <c r="AB43" i="1"/>
</calcChain>
</file>

<file path=xl/sharedStrings.xml><?xml version="1.0" encoding="utf-8"?>
<sst xmlns="http://schemas.openxmlformats.org/spreadsheetml/2006/main" count="252" uniqueCount="91">
  <si>
    <t>Bundesland</t>
  </si>
  <si>
    <t>Gesamt</t>
  </si>
  <si>
    <t>Anteil</t>
  </si>
  <si>
    <r>
      <t>Ø</t>
    </r>
    <r>
      <rPr>
        <b/>
        <sz val="9.9"/>
        <color rgb="FF163970"/>
        <rFont val="Calibri"/>
        <family val="2"/>
      </rPr>
      <t xml:space="preserve"> Generator-
leistung</t>
    </r>
  </si>
  <si>
    <t>WEA</t>
  </si>
  <si>
    <t>MW</t>
  </si>
  <si>
    <t>Baden-Württemberg</t>
  </si>
  <si>
    <t>Bayern</t>
  </si>
  <si>
    <t>Berlin</t>
  </si>
  <si>
    <t>Brandenburg</t>
  </si>
  <si>
    <t>Bremen</t>
  </si>
  <si>
    <t>Hamburg</t>
  </si>
  <si>
    <t>Summe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</si>
  <si>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</si>
  <si>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</si>
  <si>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</si>
  <si>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</si>
  <si>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</si>
  <si>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</si>
  <si>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</si>
  <si>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</si>
  <si>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</si>
  <si>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</si>
  <si>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Auswertung:</t>
  </si>
  <si>
    <t>[MW]</t>
  </si>
  <si>
    <t>Netto-Zubau</t>
  </si>
  <si>
    <t>Stilllegungen</t>
  </si>
  <si>
    <r>
      <t>Neu genehmigte</t>
    </r>
    <r>
      <rPr>
        <sz val="14"/>
        <color theme="1"/>
        <rFont val="Calibri"/>
        <family val="2"/>
      </rPr>
      <t xml:space="preserve"> Windenergieanlagen an Land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(noch nicht in Betrieb)</t>
    </r>
  </si>
  <si>
    <t>Anlagen</t>
  </si>
  <si>
    <t>Landesfläche</t>
  </si>
  <si>
    <t>kW/km²</t>
  </si>
  <si>
    <t>km²</t>
  </si>
  <si>
    <t>Deutschland</t>
  </si>
  <si>
    <t>Datenquelle:</t>
  </si>
  <si>
    <t>Marktstammdatenregister</t>
  </si>
  <si>
    <t>Fachagentur Wind und Solar e.V.</t>
  </si>
  <si>
    <t>Stand</t>
  </si>
  <si>
    <t>Erläuterungen:</t>
  </si>
  <si>
    <t>MW (= Megawatt), kW (= Kilowatt) elektrische Leistung</t>
  </si>
  <si>
    <r>
      <t xml:space="preserve">Leistung 
</t>
    </r>
    <r>
      <rPr>
        <sz val="11"/>
        <color theme="1"/>
        <rFont val="Calibri"/>
        <family val="2"/>
      </rPr>
      <t>[MW]</t>
    </r>
  </si>
  <si>
    <t>Δ ggü. Vorjahr</t>
  </si>
  <si>
    <t>Stichprobe-Anteil</t>
  </si>
  <si>
    <t>Jahr der Genehmigungserteilung</t>
  </si>
  <si>
    <t>Ø-Dauer [Monate]</t>
  </si>
  <si>
    <t>Stichprobe (Anlagen)</t>
  </si>
  <si>
    <t>Median</t>
  </si>
  <si>
    <t>genehmigte Anlagen (insgesamt)</t>
  </si>
  <si>
    <t>Quellen:</t>
  </si>
  <si>
    <t>MaStR, UVP-Portal, eigene Recherchen</t>
  </si>
  <si>
    <t>Erstellt von:</t>
  </si>
  <si>
    <t>Stichprobe</t>
  </si>
  <si>
    <t>Quote</t>
  </si>
  <si>
    <t>Hansestadt Hamburg</t>
  </si>
  <si>
    <t>Dauer [mon.]</t>
  </si>
  <si>
    <r>
      <t>Flächenspezifisch</t>
    </r>
    <r>
      <rPr>
        <b/>
        <sz val="8.5"/>
        <color theme="1"/>
        <rFont val="Calibri"/>
        <family val="2"/>
      </rPr>
      <t xml:space="preserve"> installierte</t>
    </r>
    <r>
      <rPr>
        <sz val="8.5"/>
        <color theme="1"/>
        <rFont val="Calibri"/>
        <family val="2"/>
      </rPr>
      <t xml:space="preserve"> Windenergieleistung
[Kilowatt pro Quadratkilometer]</t>
    </r>
  </si>
  <si>
    <r>
      <t xml:space="preserve">Inbetriebnahme </t>
    </r>
    <r>
      <rPr>
        <sz val="14"/>
        <color theme="1"/>
        <rFont val="Calibri"/>
        <family val="2"/>
      </rPr>
      <t>neuer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Windenergieanlagen an Land (Brutto-Zubau)</t>
    </r>
  </si>
  <si>
    <t>bundesweit Ø</t>
  </si>
  <si>
    <t>Δ Dauer 
ggü. Vorjahr</t>
  </si>
  <si>
    <t>-</t>
  </si>
  <si>
    <t>Nordex</t>
  </si>
  <si>
    <t>Vestas</t>
  </si>
  <si>
    <t>Enercon</t>
  </si>
  <si>
    <t>Siemens Gamesa</t>
  </si>
  <si>
    <t>GE Vernova</t>
  </si>
  <si>
    <t>eno energy</t>
  </si>
  <si>
    <t>Vensys</t>
  </si>
  <si>
    <t>sonstige</t>
  </si>
  <si>
    <t>Hersteller-Anteile am Brutto-Zubau</t>
  </si>
  <si>
    <t>Erfasst sind Anlagen mit mindestens 80 kW Generatorleistung</t>
  </si>
  <si>
    <t>Leistungsklassen</t>
  </si>
  <si>
    <t>Anteil [Anlagen]</t>
  </si>
  <si>
    <t>Anteil [Leistung]</t>
  </si>
  <si>
    <t>750 &lt; P ≤ 1.000 kW</t>
  </si>
  <si>
    <t>1.000 &lt; P ≤ 2.000 kW</t>
  </si>
  <si>
    <t>2.000 &lt; P ≤ 3.000 kW</t>
  </si>
  <si>
    <t>3.000 &lt; P ≤ 4.000 kW</t>
  </si>
  <si>
    <t>P &gt; 4.000 kW</t>
  </si>
  <si>
    <t>Vorjahreswerte (2025)</t>
  </si>
  <si>
    <r>
      <t>Antragstellung bis Genehmigungserteilung</t>
    </r>
    <r>
      <rPr>
        <sz val="11"/>
        <color theme="1"/>
        <rFont val="Calibri"/>
        <family val="2"/>
      </rPr>
      <t xml:space="preserve"> (Genehmigungszeitraum 2013 bis 04/2026)</t>
    </r>
  </si>
  <si>
    <t>Halbjahr 2026</t>
  </si>
  <si>
    <t>Anlagenalter</t>
  </si>
  <si>
    <t>27,8 Jahre</t>
  </si>
  <si>
    <t>20,7 Jahre</t>
  </si>
  <si>
    <t>20,8 Jahre</t>
  </si>
  <si>
    <t>12,0 Jahre</t>
  </si>
  <si>
    <t>9,5 Jahre</t>
  </si>
  <si>
    <t>2,8 Jahre</t>
  </si>
  <si>
    <t>15,7 Jahre</t>
  </si>
  <si>
    <t>Hbj 2026</t>
  </si>
  <si>
    <r>
      <t>Gesamtbestand</t>
    </r>
    <r>
      <rPr>
        <sz val="11"/>
        <color theme="1"/>
        <rFont val="Calibri"/>
        <family val="2"/>
      </rPr>
      <t xml:space="preserve"> Windenergie an Land </t>
    </r>
    <r>
      <rPr>
        <b/>
        <sz val="11"/>
        <color theme="1"/>
        <rFont val="Calibri"/>
        <family val="2"/>
      </rPr>
      <t xml:space="preserve">
in Betrieb </t>
    </r>
    <r>
      <rPr>
        <sz val="11"/>
        <color theme="1"/>
        <rFont val="Calibri"/>
        <family val="2"/>
      </rPr>
      <t>am 30.6.2026</t>
    </r>
  </si>
  <si>
    <t>80 ≤ P ≤ 750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</si>
</sst>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%"/>
    <numFmt numFmtId="166" formatCode="#,##0_ ;[Red]\-#,##0\ "/>
    <numFmt numFmtId="167" formatCode="#,##0.0_ ;[Red]\-#,##0.0\ "/>
    <numFmt numFmtId="168" formatCode="0.0"/>
  </numFmts>
  <fonts count="5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.9"/>
      <color rgb="FF163970"/>
      <name val="Calibri"/>
      <family val="2"/>
    </font>
    <font>
      <sz val="11"/>
      <name val="Calibri"/>
      <family val="2"/>
    </font>
    <font>
      <sz val="11"/>
      <color rgb="FF163970"/>
      <name val="Calibri"/>
      <family val="2"/>
    </font>
    <font>
      <b/>
      <sz val="11"/>
      <color rgb="FF163970"/>
      <name val="Calibri"/>
      <family val="2"/>
    </font>
    <font>
      <sz val="10"/>
      <color rgb="FF7030A0"/>
      <name val="Calibri"/>
      <family val="2"/>
    </font>
    <font>
      <b/>
      <sz val="11"/>
      <name val="Calibri"/>
      <family val="2"/>
    </font>
    <font>
      <b/>
      <sz val="10"/>
      <color rgb="FF72740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8" tint="-0.249977111117893"/>
      <name val="Calibri"/>
      <family val="2"/>
    </font>
    <font>
      <i/>
      <sz val="11"/>
      <color rgb="FF7030A0"/>
      <name val="Calibri"/>
      <family val="2"/>
    </font>
    <font>
      <b/>
      <i/>
      <sz val="11"/>
      <color rgb="FF7030A0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i/>
      <sz val="10"/>
      <color theme="0" tint="-0.34998626667073579"/>
      <name val="Calibri"/>
      <family val="2"/>
    </font>
    <font>
      <b/>
      <i/>
      <sz val="10"/>
      <color rgb="FF7030A0"/>
      <name val="Calibri"/>
      <family val="2"/>
    </font>
    <font>
      <i/>
      <sz val="10"/>
      <color rgb="FFFF0000"/>
      <name val="Calibri"/>
      <family val="2"/>
    </font>
    <font>
      <i/>
      <sz val="10"/>
      <color rgb="FF7030A0"/>
      <name val="Calibri"/>
      <family val="2"/>
    </font>
    <font>
      <sz val="10"/>
      <color theme="1"/>
      <name val="Calibri"/>
      <family val="2"/>
    </font>
    <font>
      <b/>
      <i/>
      <sz val="11"/>
      <color theme="9" tint="-0.249977111117893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i/>
      <sz val="11"/>
      <name val="Calibri"/>
      <family val="2"/>
    </font>
    <font>
      <sz val="11"/>
      <color rgb="FFC00000"/>
      <name val="Calibri"/>
      <family val="2"/>
    </font>
    <font>
      <i/>
      <sz val="11"/>
      <name val="Calibri"/>
      <family val="2"/>
    </font>
    <font>
      <i/>
      <sz val="11"/>
      <color theme="3" tint="-0.249977111117893"/>
      <name val="Calibri"/>
      <family val="2"/>
    </font>
    <font>
      <i/>
      <sz val="11"/>
      <color rgb="FFC00000"/>
      <name val="Calibri"/>
      <family val="2"/>
    </font>
    <font>
      <b/>
      <sz val="10"/>
      <color theme="8" tint="-0.249977111117893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i/>
      <sz val="11"/>
      <color theme="1"/>
      <name val="Calibri"/>
      <family val="2"/>
    </font>
    <font>
      <i/>
      <sz val="10"/>
      <color rgb="FFC00000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8.5"/>
      <color theme="1"/>
      <name val="Calibri"/>
      <family val="2"/>
    </font>
    <font>
      <b/>
      <sz val="8.5"/>
      <color theme="1"/>
      <name val="Calibri"/>
      <family val="2"/>
    </font>
    <font>
      <i/>
      <sz val="11"/>
      <color rgb="FFFF0000"/>
      <name val="Calibri"/>
      <family val="2"/>
    </font>
    <font>
      <b/>
      <sz val="11"/>
      <name val="Aptos Narrow"/>
      <family val="2"/>
      <scheme val="minor"/>
    </font>
    <font>
      <i/>
      <sz val="11"/>
      <color rgb="FF000000"/>
      <name val="Calibri"/>
      <family val="2"/>
    </font>
    <font>
      <sz val="9"/>
      <color rgb="FFC00000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BEC200"/>
        <bgColor indexed="64"/>
      </patternFill>
    </fill>
    <fill>
      <patternFill patternType="solid">
        <fgColor rgb="FFDEDC00"/>
        <bgColor indexed="64"/>
      </patternFill>
    </fill>
    <fill>
      <patternFill patternType="solid">
        <fgColor rgb="FFFFFEC5"/>
        <bgColor indexed="64"/>
      </patternFill>
    </fill>
    <fill>
      <patternFill patternType="solid">
        <fgColor rgb="FFDEDC00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F3F8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4" fillId="2" borderId="5" xfId="1" applyFont="1" applyFill="1" applyBorder="1"/>
    <xf numFmtId="0" fontId="4" fillId="2" borderId="3" xfId="1" applyFont="1" applyFill="1" applyBorder="1"/>
    <xf numFmtId="0" fontId="6" fillId="2" borderId="0" xfId="1" applyFont="1" applyFill="1" applyAlignment="1">
      <alignment horizontal="right" vertical="center"/>
    </xf>
    <xf numFmtId="0" fontId="6" fillId="0" borderId="0" xfId="1" applyFont="1" applyAlignment="1">
      <alignment horizontal="right" vertical="top"/>
    </xf>
    <xf numFmtId="0" fontId="3" fillId="0" borderId="0" xfId="1" applyFont="1"/>
    <xf numFmtId="0" fontId="9" fillId="0" borderId="0" xfId="1" applyFont="1"/>
    <xf numFmtId="0" fontId="12" fillId="0" borderId="9" xfId="1" applyFont="1" applyBorder="1" applyAlignment="1">
      <alignment vertical="center"/>
    </xf>
    <xf numFmtId="0" fontId="12" fillId="0" borderId="9" xfId="1" applyFont="1" applyBorder="1" applyAlignment="1">
      <alignment horizontal="center" vertical="center"/>
    </xf>
    <xf numFmtId="164" fontId="12" fillId="0" borderId="15" xfId="1" applyNumberFormat="1" applyFont="1" applyBorder="1" applyAlignment="1">
      <alignment horizontal="right" vertical="center"/>
    </xf>
    <xf numFmtId="164" fontId="12" fillId="0" borderId="16" xfId="1" applyNumberFormat="1" applyFont="1" applyBorder="1" applyAlignment="1">
      <alignment horizontal="right" vertical="center"/>
    </xf>
    <xf numFmtId="0" fontId="7" fillId="0" borderId="17" xfId="1" applyFont="1" applyBorder="1" applyAlignment="1">
      <alignment horizontal="center" vertical="center"/>
    </xf>
    <xf numFmtId="164" fontId="7" fillId="0" borderId="18" xfId="1" applyNumberFormat="1" applyFont="1" applyBorder="1" applyAlignment="1">
      <alignment horizontal="right" vertical="center"/>
    </xf>
    <xf numFmtId="165" fontId="12" fillId="0" borderId="15" xfId="1" applyNumberFormat="1" applyFont="1" applyBorder="1" applyAlignment="1">
      <alignment horizontal="right" vertical="center"/>
    </xf>
    <xf numFmtId="2" fontId="4" fillId="2" borderId="4" xfId="1" applyNumberFormat="1" applyFont="1" applyFill="1" applyBorder="1"/>
    <xf numFmtId="0" fontId="13" fillId="0" borderId="0" xfId="1" applyFont="1"/>
    <xf numFmtId="2" fontId="4" fillId="2" borderId="2" xfId="1" applyNumberFormat="1" applyFont="1" applyFill="1" applyBorder="1"/>
    <xf numFmtId="0" fontId="4" fillId="2" borderId="2" xfId="1" applyFont="1" applyFill="1" applyBorder="1"/>
    <xf numFmtId="0" fontId="15" fillId="0" borderId="0" xfId="1" applyFont="1"/>
    <xf numFmtId="0" fontId="16" fillId="0" borderId="0" xfId="1" applyFont="1" applyAlignment="1">
      <alignment horizontal="right" vertical="center"/>
    </xf>
    <xf numFmtId="3" fontId="16" fillId="0" borderId="0" xfId="1" applyNumberFormat="1" applyFont="1" applyAlignment="1">
      <alignment horizontal="center" vertical="center"/>
    </xf>
    <xf numFmtId="164" fontId="16" fillId="0" borderId="0" xfId="1" applyNumberFormat="1" applyFont="1" applyAlignment="1">
      <alignment horizontal="right" vertical="center"/>
    </xf>
    <xf numFmtId="3" fontId="17" fillId="0" borderId="0" xfId="1" applyNumberFormat="1" applyFont="1" applyAlignment="1">
      <alignment horizontal="center" vertical="center"/>
    </xf>
    <xf numFmtId="164" fontId="17" fillId="0" borderId="0" xfId="1" applyNumberFormat="1" applyFont="1" applyAlignment="1">
      <alignment horizontal="right" vertical="center"/>
    </xf>
    <xf numFmtId="2" fontId="18" fillId="0" borderId="0" xfId="1" applyNumberFormat="1" applyFont="1"/>
    <xf numFmtId="0" fontId="18" fillId="0" borderId="0" xfId="1" applyFont="1"/>
    <xf numFmtId="0" fontId="19" fillId="0" borderId="0" xfId="1" applyFont="1"/>
    <xf numFmtId="165" fontId="20" fillId="0" borderId="0" xfId="1" applyNumberFormat="1" applyFont="1" applyAlignment="1">
      <alignment horizontal="right" vertical="center"/>
    </xf>
    <xf numFmtId="165" fontId="21" fillId="0" borderId="0" xfId="1" applyNumberFormat="1" applyFont="1" applyAlignment="1">
      <alignment horizontal="right" vertical="center"/>
    </xf>
    <xf numFmtId="165" fontId="22" fillId="0" borderId="0" xfId="1" applyNumberFormat="1" applyFont="1" applyAlignment="1">
      <alignment horizontal="right" vertical="center"/>
    </xf>
    <xf numFmtId="165" fontId="23" fillId="0" borderId="0" xfId="1" applyNumberFormat="1" applyFont="1" applyAlignment="1">
      <alignment horizontal="right" vertical="center"/>
    </xf>
    <xf numFmtId="3" fontId="24" fillId="0" borderId="0" xfId="1" applyNumberFormat="1" applyFont="1"/>
    <xf numFmtId="3" fontId="25" fillId="0" borderId="0" xfId="1" applyNumberFormat="1" applyFont="1" applyAlignment="1">
      <alignment horizontal="right" vertical="center"/>
    </xf>
    <xf numFmtId="0" fontId="24" fillId="0" borderId="0" xfId="1" applyFont="1"/>
    <xf numFmtId="3" fontId="12" fillId="0" borderId="15" xfId="1" applyNumberFormat="1" applyFont="1" applyBorder="1" applyAlignment="1">
      <alignment horizontal="center" vertical="center"/>
    </xf>
    <xf numFmtId="3" fontId="29" fillId="0" borderId="15" xfId="1" applyNumberFormat="1" applyFont="1" applyBorder="1" applyAlignment="1">
      <alignment horizontal="center" vertical="center"/>
    </xf>
    <xf numFmtId="164" fontId="29" fillId="0" borderId="16" xfId="1" applyNumberFormat="1" applyFont="1" applyBorder="1" applyAlignment="1">
      <alignment horizontal="right" vertical="center"/>
    </xf>
    <xf numFmtId="166" fontId="30" fillId="0" borderId="9" xfId="1" applyNumberFormat="1" applyFont="1" applyBorder="1" applyAlignment="1">
      <alignment horizontal="center" vertical="center"/>
    </xf>
    <xf numFmtId="167" fontId="30" fillId="0" borderId="15" xfId="1" applyNumberFormat="1" applyFont="1" applyBorder="1" applyAlignment="1">
      <alignment horizontal="right" vertical="center"/>
    </xf>
    <xf numFmtId="166" fontId="31" fillId="0" borderId="9" xfId="1" applyNumberFormat="1" applyFont="1" applyBorder="1" applyAlignment="1">
      <alignment horizontal="center" vertical="center"/>
    </xf>
    <xf numFmtId="167" fontId="31" fillId="0" borderId="15" xfId="1" applyNumberFormat="1" applyFont="1" applyBorder="1" applyAlignment="1">
      <alignment horizontal="right" vertical="center"/>
    </xf>
    <xf numFmtId="0" fontId="16" fillId="2" borderId="0" xfId="1" applyFont="1" applyFill="1" applyAlignment="1">
      <alignment horizontal="right" vertical="center"/>
    </xf>
    <xf numFmtId="3" fontId="32" fillId="0" borderId="0" xfId="1" applyNumberFormat="1" applyFont="1" applyAlignment="1">
      <alignment horizontal="center" vertical="center"/>
    </xf>
    <xf numFmtId="164" fontId="32" fillId="0" borderId="0" xfId="1" applyNumberFormat="1" applyFont="1" applyAlignment="1">
      <alignment horizontal="right" vertical="center"/>
    </xf>
    <xf numFmtId="3" fontId="23" fillId="0" borderId="0" xfId="1" applyNumberFormat="1" applyFont="1" applyAlignment="1">
      <alignment horizontal="center" vertical="center"/>
    </xf>
    <xf numFmtId="2" fontId="8" fillId="2" borderId="0" xfId="1" applyNumberFormat="1" applyFont="1" applyFill="1"/>
    <xf numFmtId="0" fontId="33" fillId="2" borderId="0" xfId="1" applyFont="1" applyFill="1"/>
    <xf numFmtId="0" fontId="33" fillId="0" borderId="0" xfId="1" applyFont="1"/>
    <xf numFmtId="0" fontId="7" fillId="3" borderId="5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vertical="center"/>
    </xf>
    <xf numFmtId="3" fontId="7" fillId="3" borderId="20" xfId="1" applyNumberFormat="1" applyFont="1" applyFill="1" applyBorder="1" applyAlignment="1">
      <alignment horizontal="center" vertical="center"/>
    </xf>
    <xf numFmtId="164" fontId="7" fillId="3" borderId="21" xfId="1" applyNumberFormat="1" applyFont="1" applyFill="1" applyBorder="1" applyAlignment="1">
      <alignment horizontal="right" vertical="center"/>
    </xf>
    <xf numFmtId="164" fontId="7" fillId="3" borderId="22" xfId="1" applyNumberFormat="1" applyFont="1" applyFill="1" applyBorder="1" applyAlignment="1">
      <alignment horizontal="right" vertical="center"/>
    </xf>
    <xf numFmtId="3" fontId="14" fillId="3" borderId="20" xfId="1" applyNumberFormat="1" applyFont="1" applyFill="1" applyBorder="1" applyAlignment="1">
      <alignment horizontal="center" vertical="center"/>
    </xf>
    <xf numFmtId="164" fontId="14" fillId="3" borderId="21" xfId="1" applyNumberFormat="1" applyFont="1" applyFill="1" applyBorder="1" applyAlignment="1">
      <alignment horizontal="right" vertical="center"/>
    </xf>
    <xf numFmtId="3" fontId="7" fillId="3" borderId="23" xfId="1" applyNumberFormat="1" applyFont="1" applyFill="1" applyBorder="1" applyAlignment="1">
      <alignment horizontal="center" vertical="center"/>
    </xf>
    <xf numFmtId="164" fontId="7" fillId="3" borderId="24" xfId="1" applyNumberFormat="1" applyFont="1" applyFill="1" applyBorder="1" applyAlignment="1">
      <alignment horizontal="right" vertical="center"/>
    </xf>
    <xf numFmtId="9" fontId="14" fillId="3" borderId="23" xfId="1" applyNumberFormat="1" applyFont="1" applyFill="1" applyBorder="1" applyAlignment="1">
      <alignment horizontal="right" vertical="center"/>
    </xf>
    <xf numFmtId="0" fontId="12" fillId="4" borderId="9" xfId="1" applyFont="1" applyFill="1" applyBorder="1" applyAlignment="1">
      <alignment vertical="center"/>
    </xf>
    <xf numFmtId="0" fontId="12" fillId="4" borderId="9" xfId="1" applyFont="1" applyFill="1" applyBorder="1" applyAlignment="1">
      <alignment horizontal="center" vertical="center"/>
    </xf>
    <xf numFmtId="164" fontId="12" fillId="4" borderId="15" xfId="1" applyNumberFormat="1" applyFont="1" applyFill="1" applyBorder="1" applyAlignment="1">
      <alignment horizontal="right" vertical="center"/>
    </xf>
    <xf numFmtId="0" fontId="7" fillId="4" borderId="17" xfId="1" applyFont="1" applyFill="1" applyBorder="1" applyAlignment="1">
      <alignment horizontal="center" vertical="center"/>
    </xf>
    <xf numFmtId="164" fontId="7" fillId="4" borderId="18" xfId="1" applyNumberFormat="1" applyFont="1" applyFill="1" applyBorder="1" applyAlignment="1">
      <alignment horizontal="right" vertical="center"/>
    </xf>
    <xf numFmtId="165" fontId="12" fillId="4" borderId="15" xfId="1" applyNumberFormat="1" applyFont="1" applyFill="1" applyBorder="1" applyAlignment="1">
      <alignment horizontal="right" vertical="center"/>
    </xf>
    <xf numFmtId="164" fontId="12" fillId="4" borderId="16" xfId="1" applyNumberFormat="1" applyFont="1" applyFill="1" applyBorder="1" applyAlignment="1">
      <alignment horizontal="right" vertical="center"/>
    </xf>
    <xf numFmtId="0" fontId="9" fillId="2" borderId="0" xfId="1" applyFont="1" applyFill="1" applyAlignment="1">
      <alignment wrapText="1"/>
    </xf>
    <xf numFmtId="2" fontId="5" fillId="3" borderId="19" xfId="1" applyNumberFormat="1" applyFont="1" applyFill="1" applyBorder="1"/>
    <xf numFmtId="0" fontId="5" fillId="3" borderId="22" xfId="1" applyFont="1" applyFill="1" applyBorder="1"/>
    <xf numFmtId="2" fontId="4" fillId="4" borderId="2" xfId="1" applyNumberFormat="1" applyFont="1" applyFill="1" applyBorder="1"/>
    <xf numFmtId="0" fontId="4" fillId="4" borderId="3" xfId="1" applyFont="1" applyFill="1" applyBorder="1"/>
    <xf numFmtId="2" fontId="4" fillId="4" borderId="11" xfId="1" applyNumberFormat="1" applyFont="1" applyFill="1" applyBorder="1"/>
    <xf numFmtId="0" fontId="4" fillId="4" borderId="14" xfId="1" applyFont="1" applyFill="1" applyBorder="1"/>
    <xf numFmtId="0" fontId="3" fillId="5" borderId="5" xfId="1" applyFont="1" applyFill="1" applyBorder="1" applyAlignment="1">
      <alignment horizontal="center" vertical="top"/>
    </xf>
    <xf numFmtId="0" fontId="3" fillId="5" borderId="10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5" borderId="11" xfId="1" applyFont="1" applyFill="1" applyBorder="1" applyAlignment="1">
      <alignment horizontal="center" vertical="center"/>
    </xf>
    <xf numFmtId="0" fontId="30" fillId="5" borderId="10" xfId="1" applyFont="1" applyFill="1" applyBorder="1" applyAlignment="1">
      <alignment horizontal="center" vertical="center"/>
    </xf>
    <xf numFmtId="0" fontId="7" fillId="5" borderId="19" xfId="1" applyFont="1" applyFill="1" applyBorder="1" applyAlignment="1">
      <alignment vertical="center"/>
    </xf>
    <xf numFmtId="3" fontId="7" fillId="5" borderId="20" xfId="1" applyNumberFormat="1" applyFont="1" applyFill="1" applyBorder="1" applyAlignment="1">
      <alignment horizontal="center" vertical="center"/>
    </xf>
    <xf numFmtId="164" fontId="7" fillId="5" borderId="21" xfId="1" applyNumberFormat="1" applyFont="1" applyFill="1" applyBorder="1" applyAlignment="1">
      <alignment horizontal="right" vertical="center"/>
    </xf>
    <xf numFmtId="164" fontId="7" fillId="5" borderId="22" xfId="1" applyNumberFormat="1" applyFont="1" applyFill="1" applyBorder="1" applyAlignment="1">
      <alignment horizontal="right" vertical="center"/>
    </xf>
    <xf numFmtId="3" fontId="14" fillId="5" borderId="20" xfId="1" applyNumberFormat="1" applyFont="1" applyFill="1" applyBorder="1" applyAlignment="1">
      <alignment horizontal="center" vertical="center"/>
    </xf>
    <xf numFmtId="164" fontId="14" fillId="5" borderId="21" xfId="1" applyNumberFormat="1" applyFont="1" applyFill="1" applyBorder="1" applyAlignment="1">
      <alignment horizontal="right" vertical="center"/>
    </xf>
    <xf numFmtId="164" fontId="14" fillId="5" borderId="26" xfId="1" applyNumberFormat="1" applyFont="1" applyFill="1" applyBorder="1" applyAlignment="1">
      <alignment horizontal="right" vertical="center"/>
    </xf>
    <xf numFmtId="3" fontId="7" fillId="5" borderId="23" xfId="1" applyNumberFormat="1" applyFont="1" applyFill="1" applyBorder="1" applyAlignment="1">
      <alignment horizontal="center" vertical="center"/>
    </xf>
    <xf numFmtId="164" fontId="7" fillId="5" borderId="26" xfId="1" applyNumberFormat="1" applyFont="1" applyFill="1" applyBorder="1" applyAlignment="1">
      <alignment horizontal="right" vertical="center"/>
    </xf>
    <xf numFmtId="9" fontId="14" fillId="5" borderId="21" xfId="1" applyNumberFormat="1" applyFont="1" applyFill="1" applyBorder="1" applyAlignment="1">
      <alignment horizontal="right" vertical="center"/>
    </xf>
    <xf numFmtId="3" fontId="27" fillId="5" borderId="20" xfId="1" applyNumberFormat="1" applyFont="1" applyFill="1" applyBorder="1" applyAlignment="1">
      <alignment horizontal="center" vertical="center"/>
    </xf>
    <xf numFmtId="164" fontId="27" fillId="5" borderId="21" xfId="1" applyNumberFormat="1" applyFont="1" applyFill="1" applyBorder="1" applyAlignment="1">
      <alignment horizontal="right" vertical="center"/>
    </xf>
    <xf numFmtId="3" fontId="28" fillId="5" borderId="20" xfId="1" applyNumberFormat="1" applyFont="1" applyFill="1" applyBorder="1" applyAlignment="1">
      <alignment horizontal="center" vertical="center"/>
    </xf>
    <xf numFmtId="164" fontId="28" fillId="5" borderId="20" xfId="1" applyNumberFormat="1" applyFont="1" applyFill="1" applyBorder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34" fillId="6" borderId="9" xfId="0" applyFont="1" applyFill="1" applyBorder="1" applyAlignment="1">
      <alignment horizontal="left" vertical="top" indent="1"/>
    </xf>
    <xf numFmtId="0" fontId="34" fillId="6" borderId="9" xfId="0" applyFont="1" applyFill="1" applyBorder="1" applyAlignment="1">
      <alignment horizontal="center" vertical="top"/>
    </xf>
    <xf numFmtId="0" fontId="34" fillId="6" borderId="9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left" indent="1"/>
    </xf>
    <xf numFmtId="3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/>
    <xf numFmtId="3" fontId="9" fillId="2" borderId="27" xfId="0" applyNumberFormat="1" applyFont="1" applyFill="1" applyBorder="1"/>
    <xf numFmtId="164" fontId="9" fillId="2" borderId="15" xfId="0" applyNumberFormat="1" applyFont="1" applyFill="1" applyBorder="1"/>
    <xf numFmtId="3" fontId="9" fillId="2" borderId="9" xfId="0" applyNumberFormat="1" applyFont="1" applyFill="1" applyBorder="1" applyAlignment="1">
      <alignment horizontal="right" indent="1"/>
    </xf>
    <xf numFmtId="0" fontId="9" fillId="7" borderId="9" xfId="0" applyFont="1" applyFill="1" applyBorder="1" applyAlignment="1">
      <alignment horizontal="left" indent="1"/>
    </xf>
    <xf numFmtId="3" fontId="3" fillId="7" borderId="9" xfId="0" applyNumberFormat="1" applyFont="1" applyFill="1" applyBorder="1" applyAlignment="1">
      <alignment horizontal="center"/>
    </xf>
    <xf numFmtId="3" fontId="3" fillId="7" borderId="9" xfId="0" applyNumberFormat="1" applyFont="1" applyFill="1" applyBorder="1"/>
    <xf numFmtId="3" fontId="9" fillId="7" borderId="27" xfId="0" applyNumberFormat="1" applyFont="1" applyFill="1" applyBorder="1"/>
    <xf numFmtId="164" fontId="9" fillId="7" borderId="15" xfId="0" applyNumberFormat="1" applyFont="1" applyFill="1" applyBorder="1"/>
    <xf numFmtId="3" fontId="9" fillId="7" borderId="9" xfId="0" applyNumberFormat="1" applyFont="1" applyFill="1" applyBorder="1" applyAlignment="1">
      <alignment horizontal="right" indent="1"/>
    </xf>
    <xf numFmtId="0" fontId="34" fillId="8" borderId="21" xfId="0" applyFont="1" applyFill="1" applyBorder="1" applyAlignment="1">
      <alignment horizontal="left" indent="1"/>
    </xf>
    <xf numFmtId="3" fontId="34" fillId="8" borderId="20" xfId="0" applyNumberFormat="1" applyFont="1" applyFill="1" applyBorder="1" applyAlignment="1">
      <alignment horizontal="center"/>
    </xf>
    <xf numFmtId="3" fontId="34" fillId="6" borderId="22" xfId="0" applyNumberFormat="1" applyFont="1" applyFill="1" applyBorder="1"/>
    <xf numFmtId="3" fontId="34" fillId="6" borderId="19" xfId="0" applyNumberFormat="1" applyFont="1" applyFill="1" applyBorder="1"/>
    <xf numFmtId="164" fontId="34" fillId="6" borderId="22" xfId="0" applyNumberFormat="1" applyFont="1" applyFill="1" applyBorder="1"/>
    <xf numFmtId="3" fontId="34" fillId="6" borderId="22" xfId="0" applyNumberFormat="1" applyFont="1" applyFill="1" applyBorder="1" applyAlignment="1">
      <alignment horizontal="right" indent="1"/>
    </xf>
    <xf numFmtId="0" fontId="35" fillId="2" borderId="0" xfId="1" applyFont="1" applyFill="1" applyAlignment="1">
      <alignment horizontal="right"/>
    </xf>
    <xf numFmtId="0" fontId="35" fillId="2" borderId="0" xfId="1" applyFont="1" applyFill="1"/>
    <xf numFmtId="0" fontId="35" fillId="2" borderId="0" xfId="1" applyFont="1" applyFill="1" applyAlignment="1">
      <alignment horizontal="right" vertical="center"/>
    </xf>
    <xf numFmtId="0" fontId="35" fillId="2" borderId="0" xfId="1" applyFont="1" applyFill="1" applyAlignment="1">
      <alignment vertical="center"/>
    </xf>
    <xf numFmtId="0" fontId="35" fillId="2" borderId="0" xfId="1" applyFont="1" applyFill="1" applyAlignment="1">
      <alignment vertical="center" wrapText="1"/>
    </xf>
    <xf numFmtId="0" fontId="36" fillId="2" borderId="0" xfId="1" applyFont="1" applyFill="1" applyAlignment="1">
      <alignment horizontal="right"/>
    </xf>
    <xf numFmtId="14" fontId="36" fillId="2" borderId="0" xfId="1" applyNumberFormat="1" applyFont="1" applyFill="1" applyAlignment="1">
      <alignment horizontal="left"/>
    </xf>
    <xf numFmtId="0" fontId="9" fillId="2" borderId="0" xfId="1" applyFont="1" applyFill="1"/>
    <xf numFmtId="0" fontId="35" fillId="2" borderId="0" xfId="0" applyFont="1" applyFill="1"/>
    <xf numFmtId="0" fontId="35" fillId="0" borderId="0" xfId="1" applyFont="1"/>
    <xf numFmtId="0" fontId="12" fillId="7" borderId="9" xfId="1" applyFont="1" applyFill="1" applyBorder="1" applyAlignment="1">
      <alignment vertical="center"/>
    </xf>
    <xf numFmtId="0" fontId="12" fillId="7" borderId="9" xfId="1" applyFont="1" applyFill="1" applyBorder="1" applyAlignment="1">
      <alignment horizontal="center" vertical="center"/>
    </xf>
    <xf numFmtId="164" fontId="12" fillId="7" borderId="15" xfId="1" applyNumberFormat="1" applyFont="1" applyFill="1" applyBorder="1" applyAlignment="1">
      <alignment horizontal="right" vertical="center"/>
    </xf>
    <xf numFmtId="3" fontId="12" fillId="7" borderId="15" xfId="1" applyNumberFormat="1" applyFont="1" applyFill="1" applyBorder="1" applyAlignment="1">
      <alignment horizontal="center" vertical="center"/>
    </xf>
    <xf numFmtId="164" fontId="12" fillId="7" borderId="16" xfId="1" applyNumberFormat="1" applyFont="1" applyFill="1" applyBorder="1" applyAlignment="1">
      <alignment horizontal="right" vertical="center"/>
    </xf>
    <xf numFmtId="0" fontId="7" fillId="7" borderId="17" xfId="1" applyFont="1" applyFill="1" applyBorder="1" applyAlignment="1">
      <alignment horizontal="center" vertical="center"/>
    </xf>
    <xf numFmtId="164" fontId="7" fillId="7" borderId="18" xfId="1" applyNumberFormat="1" applyFont="1" applyFill="1" applyBorder="1" applyAlignment="1">
      <alignment horizontal="right" vertical="center"/>
    </xf>
    <xf numFmtId="165" fontId="12" fillId="7" borderId="15" xfId="1" applyNumberFormat="1" applyFont="1" applyFill="1" applyBorder="1" applyAlignment="1">
      <alignment horizontal="right" vertical="center"/>
    </xf>
    <xf numFmtId="3" fontId="29" fillId="7" borderId="15" xfId="1" applyNumberFormat="1" applyFont="1" applyFill="1" applyBorder="1" applyAlignment="1">
      <alignment horizontal="center" vertical="center"/>
    </xf>
    <xf numFmtId="164" fontId="29" fillId="7" borderId="16" xfId="1" applyNumberFormat="1" applyFont="1" applyFill="1" applyBorder="1" applyAlignment="1">
      <alignment horizontal="right" vertical="center"/>
    </xf>
    <xf numFmtId="166" fontId="30" fillId="7" borderId="9" xfId="1" applyNumberFormat="1" applyFont="1" applyFill="1" applyBorder="1" applyAlignment="1">
      <alignment horizontal="center" vertical="center"/>
    </xf>
    <xf numFmtId="167" fontId="30" fillId="7" borderId="15" xfId="1" applyNumberFormat="1" applyFont="1" applyFill="1" applyBorder="1" applyAlignment="1">
      <alignment horizontal="right" vertical="center"/>
    </xf>
    <xf numFmtId="166" fontId="31" fillId="7" borderId="9" xfId="1" applyNumberFormat="1" applyFont="1" applyFill="1" applyBorder="1" applyAlignment="1">
      <alignment horizontal="center" vertical="center"/>
    </xf>
    <xf numFmtId="167" fontId="31" fillId="7" borderId="15" xfId="1" applyNumberFormat="1" applyFont="1" applyFill="1" applyBorder="1" applyAlignment="1">
      <alignment horizontal="right" vertical="center"/>
    </xf>
    <xf numFmtId="3" fontId="9" fillId="0" borderId="0" xfId="1" applyNumberFormat="1" applyFont="1"/>
    <xf numFmtId="0" fontId="9" fillId="0" borderId="17" xfId="0" applyFont="1" applyBorder="1" applyAlignment="1">
      <alignment vertical="center"/>
    </xf>
    <xf numFmtId="168" fontId="7" fillId="0" borderId="9" xfId="0" applyNumberFormat="1" applyFont="1" applyBorder="1"/>
    <xf numFmtId="168" fontId="30" fillId="0" borderId="29" xfId="0" applyNumberFormat="1" applyFont="1" applyBorder="1"/>
    <xf numFmtId="0" fontId="9" fillId="0" borderId="12" xfId="0" applyFont="1" applyBorder="1" applyAlignment="1">
      <alignment vertical="center"/>
    </xf>
    <xf numFmtId="168" fontId="7" fillId="0" borderId="10" xfId="0" applyNumberFormat="1" applyFont="1" applyBorder="1"/>
    <xf numFmtId="3" fontId="3" fillId="0" borderId="10" xfId="0" applyNumberFormat="1" applyFont="1" applyBorder="1"/>
    <xf numFmtId="168" fontId="30" fillId="0" borderId="30" xfId="0" applyNumberFormat="1" applyFont="1" applyBorder="1"/>
    <xf numFmtId="0" fontId="9" fillId="0" borderId="28" xfId="0" applyFont="1" applyBorder="1" applyAlignment="1">
      <alignment vertical="center"/>
    </xf>
    <xf numFmtId="168" fontId="7" fillId="0" borderId="25" xfId="0" applyNumberFormat="1" applyFont="1" applyBorder="1"/>
    <xf numFmtId="3" fontId="3" fillId="0" borderId="25" xfId="0" applyNumberFormat="1" applyFont="1" applyBorder="1"/>
    <xf numFmtId="168" fontId="30" fillId="0" borderId="31" xfId="0" applyNumberFormat="1" applyFont="1" applyBorder="1"/>
    <xf numFmtId="0" fontId="3" fillId="0" borderId="12" xfId="0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3" fontId="34" fillId="0" borderId="0" xfId="0" applyNumberFormat="1" applyFont="1"/>
    <xf numFmtId="165" fontId="7" fillId="0" borderId="0" xfId="0" applyNumberFormat="1" applyFont="1" applyAlignment="1">
      <alignment horizontal="right"/>
    </xf>
    <xf numFmtId="165" fontId="3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5" fontId="38" fillId="0" borderId="0" xfId="1" applyNumberFormat="1" applyFont="1" applyAlignment="1">
      <alignment horizontal="right" vertical="center"/>
    </xf>
    <xf numFmtId="0" fontId="19" fillId="0" borderId="21" xfId="0" applyFont="1" applyBorder="1" applyAlignment="1">
      <alignment horizontal="right"/>
    </xf>
    <xf numFmtId="165" fontId="3" fillId="0" borderId="27" xfId="0" applyNumberFormat="1" applyFont="1" applyBorder="1" applyAlignment="1">
      <alignment horizontal="right"/>
    </xf>
    <xf numFmtId="165" fontId="30" fillId="0" borderId="18" xfId="0" applyNumberFormat="1" applyFont="1" applyBorder="1"/>
    <xf numFmtId="165" fontId="44" fillId="0" borderId="18" xfId="0" applyNumberFormat="1" applyFont="1" applyBorder="1"/>
    <xf numFmtId="165" fontId="30" fillId="0" borderId="18" xfId="0" applyNumberFormat="1" applyFont="1" applyBorder="1" applyAlignment="1">
      <alignment horizontal="right"/>
    </xf>
    <xf numFmtId="165" fontId="39" fillId="0" borderId="9" xfId="1" applyNumberFormat="1" applyFont="1" applyBorder="1" applyAlignment="1">
      <alignment vertical="center"/>
    </xf>
    <xf numFmtId="0" fontId="46" fillId="7" borderId="9" xfId="1" applyFont="1" applyFill="1" applyBorder="1" applyAlignment="1">
      <alignment horizontal="center" vertical="center"/>
    </xf>
    <xf numFmtId="164" fontId="46" fillId="7" borderId="15" xfId="1" applyNumberFormat="1" applyFont="1" applyFill="1" applyBorder="1" applyAlignment="1">
      <alignment horizontal="right" vertical="center"/>
    </xf>
    <xf numFmtId="0" fontId="40" fillId="5" borderId="25" xfId="1" applyFont="1" applyFill="1" applyBorder="1" applyAlignment="1">
      <alignment horizontal="center" vertical="center"/>
    </xf>
    <xf numFmtId="0" fontId="40" fillId="5" borderId="10" xfId="1" applyFont="1" applyFill="1" applyBorder="1" applyAlignment="1">
      <alignment horizontal="center" vertical="center"/>
    </xf>
    <xf numFmtId="9" fontId="45" fillId="5" borderId="22" xfId="1" applyNumberFormat="1" applyFont="1" applyFill="1" applyBorder="1" applyAlignment="1">
      <alignment horizontal="right" vertical="center"/>
    </xf>
    <xf numFmtId="165" fontId="39" fillId="7" borderId="9" xfId="1" applyNumberFormat="1" applyFont="1" applyFill="1" applyBorder="1" applyAlignment="1">
      <alignment vertical="center"/>
    </xf>
    <xf numFmtId="165" fontId="3" fillId="0" borderId="9" xfId="0" applyNumberFormat="1" applyFont="1" applyBorder="1"/>
    <xf numFmtId="165" fontId="3" fillId="7" borderId="9" xfId="0" applyNumberFormat="1" applyFont="1" applyFill="1" applyBorder="1"/>
    <xf numFmtId="0" fontId="35" fillId="0" borderId="0" xfId="0" applyFont="1" applyAlignment="1">
      <alignment horizontal="right"/>
    </xf>
    <xf numFmtId="165" fontId="35" fillId="0" borderId="0" xfId="0" applyNumberFormat="1" applyFont="1" applyAlignment="1">
      <alignment horizontal="left"/>
    </xf>
    <xf numFmtId="165" fontId="47" fillId="0" borderId="0" xfId="0" applyNumberFormat="1" applyFont="1"/>
    <xf numFmtId="0" fontId="48" fillId="0" borderId="0" xfId="0" applyFont="1" applyAlignment="1">
      <alignment horizontal="right"/>
    </xf>
    <xf numFmtId="0" fontId="48" fillId="0" borderId="0" xfId="0" applyFont="1"/>
    <xf numFmtId="0" fontId="49" fillId="0" borderId="0" xfId="0" applyFont="1" applyAlignment="1">
      <alignment horizontal="right" vertical="top"/>
    </xf>
    <xf numFmtId="0" fontId="49" fillId="0" borderId="0" xfId="0" applyFont="1" applyAlignment="1">
      <alignment horizontal="right"/>
    </xf>
    <xf numFmtId="14" fontId="49" fillId="0" borderId="0" xfId="0" applyNumberFormat="1" applyFont="1" applyAlignment="1">
      <alignment horizontal="left" vertical="top"/>
    </xf>
    <xf numFmtId="9" fontId="7" fillId="6" borderId="20" xfId="0" applyNumberFormat="1" applyFont="1" applyFill="1" applyBorder="1"/>
    <xf numFmtId="0" fontId="3" fillId="0" borderId="9" xfId="0" applyFont="1" applyBorder="1" applyAlignment="1">
      <alignment horizontal="left" indent="1"/>
    </xf>
    <xf numFmtId="0" fontId="3" fillId="7" borderId="9" xfId="0" applyFont="1" applyFill="1" applyBorder="1" applyAlignment="1">
      <alignment horizontal="left" indent="1"/>
    </xf>
    <xf numFmtId="0" fontId="7" fillId="8" borderId="21" xfId="0" applyFont="1" applyFill="1" applyBorder="1" applyAlignment="1">
      <alignment horizontal="left" indent="1"/>
    </xf>
    <xf numFmtId="3" fontId="7" fillId="8" borderId="20" xfId="0" applyNumberFormat="1" applyFont="1" applyFill="1" applyBorder="1" applyAlignment="1">
      <alignment horizontal="center"/>
    </xf>
    <xf numFmtId="3" fontId="7" fillId="6" borderId="22" xfId="0" applyNumberFormat="1" applyFont="1" applyFill="1" applyBorder="1"/>
    <xf numFmtId="164" fontId="3" fillId="0" borderId="15" xfId="0" applyNumberFormat="1" applyFont="1" applyBorder="1" applyAlignment="1">
      <alignment horizontal="right" indent="1"/>
    </xf>
    <xf numFmtId="164" fontId="3" fillId="7" borderId="15" xfId="0" applyNumberFormat="1" applyFont="1" applyFill="1" applyBorder="1" applyAlignment="1">
      <alignment horizontal="right" indent="1"/>
    </xf>
    <xf numFmtId="164" fontId="7" fillId="6" borderId="22" xfId="0" applyNumberFormat="1" applyFont="1" applyFill="1" applyBorder="1" applyAlignment="1">
      <alignment horizontal="right" indent="1"/>
    </xf>
    <xf numFmtId="14" fontId="36" fillId="0" borderId="0" xfId="1" applyNumberFormat="1" applyFont="1" applyAlignment="1">
      <alignment horizontal="left"/>
    </xf>
    <xf numFmtId="0" fontId="3" fillId="0" borderId="38" xfId="0" applyFont="1" applyBorder="1" applyAlignment="1">
      <alignment horizontal="right" vertical="center"/>
    </xf>
    <xf numFmtId="168" fontId="7" fillId="0" borderId="39" xfId="0" applyNumberFormat="1" applyFont="1" applyBorder="1"/>
    <xf numFmtId="3" fontId="3" fillId="0" borderId="39" xfId="0" applyNumberFormat="1" applyFont="1" applyBorder="1"/>
    <xf numFmtId="168" fontId="30" fillId="0" borderId="40" xfId="0" applyNumberFormat="1" applyFont="1" applyBorder="1"/>
    <xf numFmtId="165" fontId="3" fillId="0" borderId="41" xfId="0" applyNumberFormat="1" applyFont="1" applyBorder="1" applyAlignment="1">
      <alignment horizontal="right"/>
    </xf>
    <xf numFmtId="0" fontId="3" fillId="0" borderId="17" xfId="0" applyFont="1" applyBorder="1" applyAlignment="1">
      <alignment horizontal="right" vertical="center"/>
    </xf>
    <xf numFmtId="0" fontId="35" fillId="0" borderId="0" xfId="0" applyFont="1" applyAlignment="1">
      <alignment horizontal="left"/>
    </xf>
    <xf numFmtId="165" fontId="44" fillId="0" borderId="42" xfId="0" applyNumberFormat="1" applyFont="1" applyBorder="1"/>
    <xf numFmtId="0" fontId="34" fillId="9" borderId="9" xfId="0" applyFont="1" applyFill="1" applyBorder="1" applyAlignment="1">
      <alignment horizontal="left" vertical="center" wrapText="1"/>
    </xf>
    <xf numFmtId="0" fontId="34" fillId="9" borderId="9" xfId="0" applyFont="1" applyFill="1" applyBorder="1" applyAlignment="1">
      <alignment horizontal="center"/>
    </xf>
    <xf numFmtId="0" fontId="19" fillId="9" borderId="9" xfId="0" applyFont="1" applyFill="1" applyBorder="1" applyAlignment="1">
      <alignment horizontal="center"/>
    </xf>
    <xf numFmtId="0" fontId="9" fillId="9" borderId="9" xfId="0" applyFont="1" applyFill="1" applyBorder="1"/>
    <xf numFmtId="0" fontId="19" fillId="9" borderId="9" xfId="0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center"/>
    </xf>
    <xf numFmtId="0" fontId="46" fillId="0" borderId="9" xfId="1" applyFont="1" applyBorder="1" applyAlignment="1">
      <alignment horizontal="center" vertical="center"/>
    </xf>
    <xf numFmtId="165" fontId="12" fillId="2" borderId="9" xfId="1" applyNumberFormat="1" applyFont="1" applyFill="1" applyBorder="1" applyAlignment="1">
      <alignment vertical="center"/>
    </xf>
    <xf numFmtId="0" fontId="12" fillId="12" borderId="9" xfId="1" applyFont="1" applyFill="1" applyBorder="1" applyAlignment="1">
      <alignment vertical="center"/>
    </xf>
    <xf numFmtId="164" fontId="3" fillId="12" borderId="9" xfId="0" applyNumberFormat="1" applyFont="1" applyFill="1" applyBorder="1" applyAlignment="1">
      <alignment horizontal="center"/>
    </xf>
    <xf numFmtId="0" fontId="46" fillId="12" borderId="9" xfId="1" applyFont="1" applyFill="1" applyBorder="1" applyAlignment="1">
      <alignment horizontal="center" vertical="center"/>
    </xf>
    <xf numFmtId="0" fontId="12" fillId="12" borderId="9" xfId="1" applyFont="1" applyFill="1" applyBorder="1" applyAlignment="1">
      <alignment horizontal="center" vertical="center"/>
    </xf>
    <xf numFmtId="165" fontId="12" fillId="12" borderId="9" xfId="1" applyNumberFormat="1" applyFont="1" applyFill="1" applyBorder="1" applyAlignment="1">
      <alignment vertical="center"/>
    </xf>
    <xf numFmtId="0" fontId="3" fillId="12" borderId="9" xfId="1" applyFont="1" applyFill="1" applyBorder="1" applyAlignment="1">
      <alignment vertical="center"/>
    </xf>
    <xf numFmtId="164" fontId="37" fillId="0" borderId="22" xfId="0" applyNumberFormat="1" applyFont="1" applyBorder="1" applyAlignment="1">
      <alignment horizontal="center"/>
    </xf>
    <xf numFmtId="3" fontId="28" fillId="2" borderId="20" xfId="1" applyNumberFormat="1" applyFont="1" applyFill="1" applyBorder="1" applyAlignment="1">
      <alignment horizontal="center" vertical="center"/>
    </xf>
    <xf numFmtId="165" fontId="14" fillId="2" borderId="20" xfId="1" applyNumberFormat="1" applyFont="1" applyFill="1" applyBorder="1" applyAlignment="1">
      <alignment vertical="center"/>
    </xf>
    <xf numFmtId="0" fontId="41" fillId="7" borderId="9" xfId="1" applyFont="1" applyFill="1" applyBorder="1" applyAlignment="1">
      <alignment horizontal="right" vertical="center"/>
    </xf>
    <xf numFmtId="0" fontId="45" fillId="5" borderId="20" xfId="1" applyFont="1" applyFill="1" applyBorder="1" applyAlignment="1">
      <alignment horizontal="right" vertical="center"/>
    </xf>
    <xf numFmtId="0" fontId="39" fillId="0" borderId="9" xfId="1" applyFont="1" applyBorder="1" applyAlignment="1">
      <alignment horizontal="right" vertical="center"/>
    </xf>
    <xf numFmtId="0" fontId="39" fillId="7" borderId="9" xfId="1" applyFont="1" applyFill="1" applyBorder="1" applyAlignment="1">
      <alignment horizontal="right" vertical="center"/>
    </xf>
    <xf numFmtId="0" fontId="7" fillId="5" borderId="4" xfId="1" applyFont="1" applyFill="1" applyBorder="1" applyAlignment="1">
      <alignment horizontal="center" vertical="top"/>
    </xf>
    <xf numFmtId="0" fontId="7" fillId="5" borderId="5" xfId="1" applyFont="1" applyFill="1" applyBorder="1" applyAlignment="1">
      <alignment horizontal="center" vertical="top"/>
    </xf>
    <xf numFmtId="0" fontId="45" fillId="5" borderId="9" xfId="1" applyFont="1" applyFill="1" applyBorder="1" applyAlignment="1">
      <alignment horizontal="left" vertical="center" wrapText="1"/>
    </xf>
    <xf numFmtId="17" fontId="7" fillId="3" borderId="4" xfId="1" applyNumberFormat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14" fontId="35" fillId="2" borderId="0" xfId="1" applyNumberFormat="1" applyFont="1" applyFill="1" applyAlignment="1">
      <alignment horizontal="left"/>
    </xf>
    <xf numFmtId="0" fontId="27" fillId="5" borderId="4" xfId="1" applyFont="1" applyFill="1" applyBorder="1" applyAlignment="1">
      <alignment horizontal="center" vertical="top"/>
    </xf>
    <xf numFmtId="0" fontId="27" fillId="5" borderId="6" xfId="1" applyFont="1" applyFill="1" applyBorder="1" applyAlignment="1">
      <alignment horizontal="center" vertical="top"/>
    </xf>
    <xf numFmtId="0" fontId="28" fillId="5" borderId="4" xfId="1" applyFont="1" applyFill="1" applyBorder="1" applyAlignment="1">
      <alignment horizontal="center" vertical="top"/>
    </xf>
    <xf numFmtId="0" fontId="28" fillId="5" borderId="5" xfId="1" applyFont="1" applyFill="1" applyBorder="1" applyAlignment="1">
      <alignment horizontal="center" vertical="top"/>
    </xf>
    <xf numFmtId="17" fontId="7" fillId="5" borderId="4" xfId="1" applyNumberFormat="1" applyFont="1" applyFill="1" applyBorder="1" applyAlignment="1">
      <alignment horizontal="center" vertical="top"/>
    </xf>
    <xf numFmtId="0" fontId="7" fillId="5" borderId="6" xfId="1" applyFont="1" applyFill="1" applyBorder="1" applyAlignment="1">
      <alignment horizontal="center" vertical="top"/>
    </xf>
    <xf numFmtId="0" fontId="7" fillId="5" borderId="7" xfId="1" applyFont="1" applyFill="1" applyBorder="1" applyAlignment="1">
      <alignment horizontal="center" vertical="top"/>
    </xf>
    <xf numFmtId="0" fontId="7" fillId="5" borderId="8" xfId="1" applyFont="1" applyFill="1" applyBorder="1" applyAlignment="1">
      <alignment horizontal="center" vertical="top"/>
    </xf>
    <xf numFmtId="0" fontId="26" fillId="2" borderId="1" xfId="1" applyFont="1" applyFill="1" applyBorder="1" applyAlignment="1">
      <alignment horizontal="center" wrapText="1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left" vertical="center" wrapText="1" indent="1"/>
    </xf>
    <xf numFmtId="0" fontId="10" fillId="7" borderId="0" xfId="1" applyFont="1" applyFill="1" applyAlignment="1">
      <alignment horizontal="left" vertical="center" wrapText="1" indent="1"/>
    </xf>
    <xf numFmtId="0" fontId="7" fillId="3" borderId="25" xfId="1" applyFont="1" applyFill="1" applyBorder="1" applyAlignment="1">
      <alignment horizontal="left" vertical="center" wrapText="1"/>
    </xf>
    <xf numFmtId="0" fontId="7" fillId="3" borderId="10" xfId="1" applyFont="1" applyFill="1" applyBorder="1" applyAlignment="1">
      <alignment horizontal="left" vertical="center" wrapText="1"/>
    </xf>
    <xf numFmtId="0" fontId="7" fillId="5" borderId="25" xfId="1" applyFont="1" applyFill="1" applyBorder="1" applyAlignment="1">
      <alignment horizontal="left" vertical="center" wrapText="1"/>
    </xf>
    <xf numFmtId="0" fontId="7" fillId="5" borderId="10" xfId="1" applyFont="1" applyFill="1" applyBorder="1" applyAlignment="1">
      <alignment horizontal="left" vertical="center" wrapText="1"/>
    </xf>
    <xf numFmtId="0" fontId="34" fillId="6" borderId="11" xfId="0" applyFont="1" applyFill="1" applyBorder="1" applyAlignment="1">
      <alignment horizontal="left" vertical="top" wrapText="1" indent="1"/>
    </xf>
    <xf numFmtId="0" fontId="34" fillId="6" borderId="1" xfId="0" applyFont="1" applyFill="1" applyBorder="1" applyAlignment="1">
      <alignment horizontal="left" vertical="top" indent="1"/>
    </xf>
    <xf numFmtId="0" fontId="34" fillId="6" borderId="14" xfId="0" applyFont="1" applyFill="1" applyBorder="1" applyAlignment="1">
      <alignment horizontal="left" vertical="top" indent="1"/>
    </xf>
    <xf numFmtId="0" fontId="42" fillId="6" borderId="11" xfId="0" applyFont="1" applyFill="1" applyBorder="1" applyAlignment="1">
      <alignment horizontal="center" vertical="top" wrapText="1"/>
    </xf>
    <xf numFmtId="0" fontId="42" fillId="6" borderId="1" xfId="0" applyFont="1" applyFill="1" applyBorder="1" applyAlignment="1">
      <alignment horizontal="center" vertical="top" wrapText="1"/>
    </xf>
    <xf numFmtId="0" fontId="42" fillId="6" borderId="14" xfId="0" applyFont="1" applyFill="1" applyBorder="1" applyAlignment="1">
      <alignment horizontal="center" vertical="top" wrapText="1"/>
    </xf>
    <xf numFmtId="0" fontId="34" fillId="6" borderId="27" xfId="0" applyFont="1" applyFill="1" applyBorder="1" applyAlignment="1">
      <alignment horizontal="center" vertical="top"/>
    </xf>
    <xf numFmtId="0" fontId="34" fillId="6" borderId="15" xfId="0" applyFont="1" applyFill="1" applyBorder="1" applyAlignment="1">
      <alignment horizontal="center" vertical="top"/>
    </xf>
    <xf numFmtId="0" fontId="34" fillId="6" borderId="27" xfId="0" applyFont="1" applyFill="1" applyBorder="1" applyAlignment="1">
      <alignment horizontal="center" vertical="top" wrapText="1"/>
    </xf>
    <xf numFmtId="0" fontId="34" fillId="6" borderId="15" xfId="0" applyFont="1" applyFill="1" applyBorder="1" applyAlignment="1">
      <alignment horizontal="center" vertical="top" wrapText="1"/>
    </xf>
    <xf numFmtId="165" fontId="3" fillId="7" borderId="9" xfId="0" applyNumberFormat="1" applyFont="1" applyFill="1" applyBorder="1" applyAlignment="1">
      <alignment horizontal="right" indent="1"/>
    </xf>
    <xf numFmtId="9" fontId="7" fillId="6" borderId="20" xfId="0" applyNumberFormat="1" applyFont="1" applyFill="1" applyBorder="1" applyAlignment="1">
      <alignment horizontal="right" indent="1"/>
    </xf>
    <xf numFmtId="165" fontId="3" fillId="0" borderId="9" xfId="0" applyNumberFormat="1" applyFont="1" applyBorder="1" applyAlignment="1">
      <alignment horizontal="right" indent="1"/>
    </xf>
    <xf numFmtId="0" fontId="19" fillId="9" borderId="37" xfId="0" applyFont="1" applyFill="1" applyBorder="1" applyAlignment="1">
      <alignment horizontal="center" vertical="top" wrapText="1"/>
    </xf>
    <xf numFmtId="0" fontId="19" fillId="9" borderId="13" xfId="0" applyFont="1" applyFill="1" applyBorder="1" applyAlignment="1">
      <alignment horizontal="center" vertical="top" wrapText="1"/>
    </xf>
    <xf numFmtId="0" fontId="34" fillId="9" borderId="4" xfId="0" applyFont="1" applyFill="1" applyBorder="1" applyAlignment="1">
      <alignment horizontal="center" vertical="center"/>
    </xf>
    <xf numFmtId="0" fontId="34" fillId="9" borderId="6" xfId="0" applyFont="1" applyFill="1" applyBorder="1" applyAlignment="1">
      <alignment horizontal="center" vertical="center"/>
    </xf>
    <xf numFmtId="0" fontId="34" fillId="9" borderId="5" xfId="0" applyFont="1" applyFill="1" applyBorder="1" applyAlignment="1">
      <alignment horizontal="center" vertical="center"/>
    </xf>
    <xf numFmtId="168" fontId="9" fillId="10" borderId="36" xfId="0" applyNumberFormat="1" applyFont="1" applyFill="1" applyBorder="1" applyAlignment="1">
      <alignment horizontal="center" vertical="top" wrapText="1"/>
    </xf>
    <xf numFmtId="168" fontId="9" fillId="10" borderId="27" xfId="0" applyNumberFormat="1" applyFont="1" applyFill="1" applyBorder="1" applyAlignment="1">
      <alignment horizontal="center" vertical="top" wrapText="1"/>
    </xf>
    <xf numFmtId="0" fontId="9" fillId="9" borderId="3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0" fontId="34" fillId="9" borderId="33" xfId="0" applyFont="1" applyFill="1" applyBorder="1" applyAlignment="1">
      <alignment horizontal="center" vertical="top" wrapText="1"/>
    </xf>
    <xf numFmtId="0" fontId="34" fillId="9" borderId="10" xfId="0" applyFont="1" applyFill="1" applyBorder="1" applyAlignment="1">
      <alignment horizontal="center" vertical="top" wrapText="1"/>
    </xf>
    <xf numFmtId="0" fontId="9" fillId="9" borderId="34" xfId="0" applyFont="1" applyFill="1" applyBorder="1" applyAlignment="1">
      <alignment horizontal="center" vertical="top" wrapText="1"/>
    </xf>
    <xf numFmtId="0" fontId="9" fillId="9" borderId="11" xfId="0" applyFont="1" applyFill="1" applyBorder="1" applyAlignment="1">
      <alignment horizontal="center" vertical="top" wrapText="1"/>
    </xf>
    <xf numFmtId="0" fontId="30" fillId="9" borderId="33" xfId="0" applyFont="1" applyFill="1" applyBorder="1" applyAlignment="1">
      <alignment horizontal="center" vertical="top" wrapText="1"/>
    </xf>
    <xf numFmtId="0" fontId="30" fillId="9" borderId="10" xfId="0" applyFont="1" applyFill="1" applyBorder="1" applyAlignment="1">
      <alignment horizontal="center" vertical="top" wrapText="1"/>
    </xf>
    <xf numFmtId="168" fontId="9" fillId="11" borderId="35" xfId="0" applyNumberFormat="1" applyFont="1" applyFill="1" applyBorder="1" applyAlignment="1">
      <alignment horizontal="center" wrapText="1"/>
    </xf>
    <xf numFmtId="168" fontId="9" fillId="11" borderId="9" xfId="0" applyNumberFormat="1" applyFont="1" applyFill="1" applyBorder="1" applyAlignment="1">
      <alignment horizontal="center" wrapText="1"/>
    </xf>
  </cellXfs>
  <cellStyles count="5">
    <cellStyle name="Standard" xfId="0" builtinId="0"/>
    <cellStyle name="Standard 11 2 2" xfId="2" xr:uid="{0D2A9027-AC0B-4B7D-9803-C702A07FA3A8}"/>
    <cellStyle name="Standard 5 2" xfId="1" xr:uid="{CC47A21E-0B22-4128-982D-3EABC4E31BC8}"/>
    <cellStyle name="Standard 5 2 2" xfId="4" xr:uid="{6A46B39C-CF4B-4E22-BBED-637E3F77E302}"/>
    <cellStyle name="Standard 5 3 2 2" xfId="3" xr:uid="{F8D76D1C-721B-4994-B970-054F4DEEA1F9}"/>
  </cellStyles>
  <dxfs count="0"/>
  <tableStyles count="0" defaultTableStyle="TableStyleMedium2" defaultPivotStyle="PivotStyleLight16"/>
  <colors>
    <mruColors>
      <color rgb="FFFFFEC5"/>
      <color rgb="FFDEDC00"/>
      <color rgb="FFBEC200"/>
      <color rgb="FF163970"/>
      <color rgb="FFEE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336481481481485E-2"/>
          <c:y val="3.9598444444444443E-2"/>
          <c:w val="0.95193051652366645"/>
          <c:h val="0.87266805507742318"/>
        </c:manualLayout>
      </c:layout>
      <c:barChart>
        <c:barDir val="col"/>
        <c:grouping val="clustered"/>
        <c:varyColors val="0"/>
        <c:ser>
          <c:idx val="0"/>
          <c:order val="0"/>
          <c:tx>
            <c:v>Mittelwert [mon.]</c:v>
          </c:tx>
          <c:spPr>
            <a:solidFill>
              <a:srgbClr val="16397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44000" rIns="38100" bIns="144000" anchor="ctr">
                <a:spAutoFit/>
              </a:bodyPr>
              <a:lstStyle/>
              <a:p>
                <a:pPr>
                  <a:defRPr sz="180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Genehmigungsdauer!$A$4:$A$17</c:f>
              <c:strCache>
                <c:ptCount val="1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Hbj 2026</c:v>
                </c:pt>
              </c:strCache>
            </c:strRef>
          </c:cat>
          <c:val>
            <c:numRef>
              <c:f>Genehmigungsdauer!$B$4:$B$17</c:f>
              <c:numCache>
                <c:formatCode>0.0</c:formatCode>
                <c:ptCount val="14"/>
                <c:pt idx="0">
                  <c:v>12.179536978916692</c:v>
                </c:pt>
                <c:pt idx="1">
                  <c:v>12.571768910065568</c:v>
                </c:pt>
                <c:pt idx="2">
                  <c:v>16.207995091435308</c:v>
                </c:pt>
                <c:pt idx="3">
                  <c:v>15.527588297809862</c:v>
                </c:pt>
                <c:pt idx="4">
                  <c:v>17.895463866786947</c:v>
                </c:pt>
                <c:pt idx="5">
                  <c:v>20.672802832076371</c:v>
                </c:pt>
                <c:pt idx="6">
                  <c:v>21.618567315243006</c:v>
                </c:pt>
                <c:pt idx="7">
                  <c:v>23.127017313261177</c:v>
                </c:pt>
                <c:pt idx="8">
                  <c:v>22.235578254021299</c:v>
                </c:pt>
                <c:pt idx="9">
                  <c:v>23.909313757619458</c:v>
                </c:pt>
                <c:pt idx="10">
                  <c:v>25.930680830705327</c:v>
                </c:pt>
                <c:pt idx="11">
                  <c:v>23.131430937510828</c:v>
                </c:pt>
                <c:pt idx="12">
                  <c:v>16.73788529965244</c:v>
                </c:pt>
                <c:pt idx="13">
                  <c:v>16.705192736540273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25-44EC-A08B-1AE72EDCB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86345296"/>
        <c:axId val="486347264"/>
      </c:barChart>
      <c:lineChart>
        <c:grouping val="standard"/>
        <c:varyColors val="0"/>
        <c:ser>
          <c:idx val="1"/>
          <c:order val="1"/>
          <c:tx>
            <c:v>Median [mon.]</c:v>
          </c:tx>
          <c:spPr>
            <a:ln w="38100">
              <a:noFill/>
            </a:ln>
          </c:spPr>
          <c:marker>
            <c:symbol val="circle"/>
            <c:size val="10"/>
            <c:spPr>
              <a:solidFill>
                <a:srgbClr val="DEDC00"/>
              </a:solidFill>
              <a:ln w="9525">
                <a:solidFill>
                  <a:srgbClr val="163970"/>
                </a:solidFill>
              </a:ln>
            </c:spPr>
          </c:marker>
          <c:dLbls>
            <c:dLbl>
              <c:idx val="5"/>
              <c:layout>
                <c:manualLayout>
                  <c:x val="-3.5725989596708863E-2"/>
                  <c:y val="2.0630840751433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4-476D-9526-E3F3E03FA4B8}"/>
                </c:ext>
              </c:extLst>
            </c:dLbl>
            <c:numFmt formatCode="#,##0.0" sourceLinked="0"/>
            <c:spPr>
              <a:solidFill>
                <a:srgbClr val="DEDC0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i="1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Genehmigungsdauer!$A$4:$A$17</c:f>
              <c:strCache>
                <c:ptCount val="1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Hbj 2026</c:v>
                </c:pt>
              </c:strCache>
            </c:strRef>
          </c:cat>
          <c:val>
            <c:numRef>
              <c:f>Genehmigungsdauer!$D$4:$D$17</c:f>
              <c:numCache>
                <c:formatCode>0.0</c:formatCode>
                <c:ptCount val="14"/>
                <c:pt idx="0">
                  <c:v>8.7780821917808218</c:v>
                </c:pt>
                <c:pt idx="1">
                  <c:v>9.6986301369863011</c:v>
                </c:pt>
                <c:pt idx="2">
                  <c:v>13.150684931506849</c:v>
                </c:pt>
                <c:pt idx="3">
                  <c:v>11.802739726027397</c:v>
                </c:pt>
                <c:pt idx="4">
                  <c:v>14.465753424657533</c:v>
                </c:pt>
                <c:pt idx="5">
                  <c:v>19.495890410958904</c:v>
                </c:pt>
                <c:pt idx="6">
                  <c:v>15.64931506849315</c:v>
                </c:pt>
                <c:pt idx="7">
                  <c:v>17.424657534246574</c:v>
                </c:pt>
                <c:pt idx="8">
                  <c:v>16.010958904109589</c:v>
                </c:pt>
                <c:pt idx="9">
                  <c:v>17.852054794520548</c:v>
                </c:pt>
                <c:pt idx="10">
                  <c:v>22.356164383561644</c:v>
                </c:pt>
                <c:pt idx="11">
                  <c:v>17.161643835616438</c:v>
                </c:pt>
                <c:pt idx="12">
                  <c:v>12.591780821917808</c:v>
                </c:pt>
                <c:pt idx="13">
                  <c:v>12.197260273972603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25-44EC-A08B-1AE72EDCB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45296"/>
        <c:axId val="486347264"/>
      </c:lineChart>
      <c:catAx>
        <c:axId val="48634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de-DE"/>
          </a:p>
        </c:txPr>
        <c:crossAx val="486347264"/>
        <c:crosses val="autoZero"/>
        <c:auto val="0"/>
        <c:lblAlgn val="ctr"/>
        <c:lblOffset val="10"/>
        <c:noMultiLvlLbl val="0"/>
      </c:catAx>
      <c:valAx>
        <c:axId val="486347264"/>
        <c:scaling>
          <c:orientation val="minMax"/>
          <c:max val="27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de-DE"/>
          </a:p>
        </c:txPr>
        <c:crossAx val="48634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egendEntry>
        <c:idx val="1"/>
        <c:txPr>
          <a:bodyPr/>
          <a:lstStyle/>
          <a:p>
            <a:pPr>
              <a:defRPr sz="1400" i="1">
                <a:solidFill>
                  <a:sysClr val="windowText" lastClr="000000"/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de-DE"/>
          </a:p>
        </c:txPr>
      </c:legendEntry>
      <c:layout>
        <c:manualLayout>
          <c:xMode val="edge"/>
          <c:yMode val="edge"/>
          <c:x val="4.6842518004664116E-2"/>
          <c:y val="3.7315392535991185E-2"/>
          <c:w val="0.16837861111111108"/>
          <c:h val="0.16157399213372664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400">
              <a:solidFill>
                <a:sysClr val="windowText" lastClr="000000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63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Mittlere Dauer abgeschlossener Genehmigungsverfahren im ersten Halbjahr 2026 [Monate]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100" b="1">
              <a:solidFill>
                <a:sysClr val="windowText" lastClr="000000"/>
              </a:solidFill>
            </a:defRPr>
          </a:pPr>
          <a:r>
            <a:rPr lang="de-DE" sz="1100" b="1" i="0" u="none" strike="noStrike" baseline="0">
              <a:solidFill>
                <a:sysClr val="windowText" lastClr="000000"/>
              </a:solidFill>
              <a:latin typeface="Calibri" panose="020F0502020204030204"/>
            </a:rPr>
            <a:t>Mittlere Dauer abgeschlossener Genehmigungsverfahren </a:t>
          </a:r>
          <a:br>
            <a:rPr lang="de-DE" sz="1100" b="1" i="0" u="none" strike="noStrike" baseline="0">
              <a:solidFill>
                <a:sysClr val="windowText" lastClr="000000"/>
              </a:solidFill>
              <a:latin typeface="Calibri" panose="020F0502020204030204"/>
            </a:rPr>
          </a:br>
          <a:r>
            <a:rPr lang="de-DE" sz="1100" b="1" i="0" u="none" strike="noStrike" baseline="0">
              <a:solidFill>
                <a:sysClr val="windowText" lastClr="000000"/>
              </a:solidFill>
              <a:latin typeface="Calibri" panose="020F0502020204030204"/>
            </a:rPr>
            <a:t>im ersten Halbjahr 2026 [Monate]</a:t>
          </a:r>
        </a:p>
      </cx:txPr>
    </cx:title>
    <cx:plotArea>
      <cx:plotAreaRegion>
        <cx:series layoutId="regionMap" uniqueId="{60975891-7AF6-409D-AD6A-EBA4FACD092B}">
          <cx:tx>
            <cx:txData>
              <cx:f/>
              <cx:v>Dauer</cx:v>
            </cx:txData>
          </cx:tx>
          <cx:dataPt idx="3">
            <cx:spPr>
              <a:solidFill>
                <a:sysClr val="window" lastClr="FFFFFF">
                  <a:lumMod val="95000"/>
                </a:sysClr>
              </a:solidFill>
            </cx:spPr>
          </cx:dataPt>
          <cx:dataPt idx="6">
            <cx:spPr>
              <a:solidFill>
                <a:sysClr val="window" lastClr="FFFFFF">
                  <a:lumMod val="95000"/>
                </a:sysClr>
              </a:solidFill>
            </cx:spPr>
          </cx:dataPt>
          <cx:dataLabels>
            <cx:numFmt formatCode="#.##0,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de-DE" sz="1200" b="0" i="0" u="none" strike="noStrike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x:txPr>
            <cx:visibility seriesName="0" categoryName="0" value="1"/>
            <cx:separator>, </cx:separator>
            <cx:dataLabel idx="1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chemeClr val="bg1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18,3</a:t>
                  </a:r>
                </a:p>
              </cx:txPr>
              <cx:visibility seriesName="0" categoryName="0" value="1"/>
              <cx:separator>, </cx:separator>
            </cx:dataLabel>
            <cx:dataLabel idx="2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10,6</a:t>
                  </a:r>
                </a:p>
              </cx:txPr>
              <cx:visibility seriesName="0" categoryName="0" value="1"/>
              <cx:separator>, </cx:separator>
            </cx:dataLabel>
            <cx:dataLabel idx="4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chemeClr val="bg1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24,1</a:t>
                  </a:r>
                </a:p>
              </cx:txPr>
              <cx:visibility seriesName="0" categoryName="0" value="1"/>
              <cx:separator>, </cx:separator>
            </cx:dataLabel>
            <cx:dataLabel idx="7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18,6</a:t>
                  </a:r>
                </a:p>
              </cx:txPr>
              <cx:visibility seriesName="0" categoryName="0" value="1"/>
              <cx:separator>, </cx:separator>
            </cx:dataLabel>
            <cx:dataLabel idx="8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chemeClr val="bg1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38,1</a:t>
                  </a:r>
                </a:p>
              </cx:txPr>
              <cx:visibility seriesName="0" categoryName="0" value="1"/>
              <cx:separator>, </cx:separator>
            </cx:dataLabel>
            <cx:dataLabel idx="1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15,4</a:t>
                  </a:r>
                </a:p>
              </cx:txPr>
            </cx:dataLabel>
            <cx:dataLabel idx="12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solidFill>
                        <a:schemeClr val="tx1"/>
                      </a:solidFill>
                    </a:defRPr>
                  </a:pPr>
                  <a:r>
                    <a:rPr lang="de-DE" sz="1000" b="0" i="0" u="none" strike="noStrike" baseline="0">
                      <a:solidFill>
                        <a:schemeClr val="tx1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13,0</a:t>
                  </a:r>
                </a:p>
              </cx:txPr>
              <cx:visibility seriesName="0" categoryName="0" value="1"/>
              <cx:separator>, </cx:separator>
            </cx:dataLabel>
            <cx:dataLabel idx="1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19,2</a:t>
                  </a:r>
                </a:p>
              </cx:txPr>
            </cx:dataLabel>
            <cx:dataLabel idx="15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tx1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chemeClr val="tx1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14,3</a:t>
                  </a:r>
                </a:p>
              </cx:txPr>
              <cx:visibility seriesName="0" categoryName="0" value="1"/>
              <cx:separator>, </cx:separator>
            </cx:dataLabel>
            <cx:dataLabel idx="16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de-DE" sz="1200" b="0" i="0" u="none" strike="noStrike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rPr>
                    <a:t>14,9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regionLabelLayout val="none"/>
            <cx:geography cultureLanguage="de-DE" cultureRegion="DE" attribution="Unterstützt von Bing">
              <cx:geoCache provider="{E9337A44-BEBE-4D9F-B70C-5C5E7DAFC167}">
                <cx:binary>1HvZctzGsu2vOPR8i64ZhR3bJ+IUgJ45U6KkFwRFUZiqMBXmbztv98dutmR5i21ZsiN0boQcYapJ
NNCFWpkrV65E//tx+tejeXpof5msKd2/HqffXqRdV//r11/dY/pkH9yZzR7bylUfurPHyv5affiQ
PT79+r59GLMy+ZViwn99TB/a7ml68V//hqslT9Whenzosqq87p/a+ebJ9aZz3zj21UO/PLy3WRlm
rmuzx4789kK3T/apfPHLU9ll3Xw310+/vXj2nhe//Hp6pT996i8GFtb17+Fcwc4IVkJwxTFWnvLJ
i19MVSa/H1ZnnhKekAT+4wITX3z+6IsHC6d/fzkfF/Pw/n375Bzczcd//3Pes6X/9mKjX/zyWPVl
d9ywBPbutxfhU98BBuahfP/il8xVwafDQXVcfRh9vN1fn2/4f/375A+wASd/+QKT09363qGvQAJr
eyrf9W3yeXN+AC70DDNfECoZp57HOH+GC2FnQlAuBWdKfXzD54/+jMvfWtNfgfPFyScI6Z8RoVuI
nyc3ZgnaVMZ1T9mPTCB+RjxIH08QxQgW3HsGlH+m4I+U+xxzH3uUwuFPufsJqH+2tK/j9bVrnMB2
u/kZE+upNT8UKnoGFMY9yj1GOBfsOddBTnFMGfEw9wjxCYfDX0Klv7ucr8Pz+bwTSDRw18/HdT1Q
nftExt8uQf+bhPsAdIvu/+//tF33ZN89/Uje5epMcGBepqjPuPAwO0lnCA6PQK57kMyeYP5JjPyj
pf1FvHzlGqexc/8zxs7D/NT+QOYFqHwuFSHSk5gCFCfpTM448TGhWPoepoSrU6i+t5y/gufTeaeQ
vPkJIdk8lO7JdQ/vu182D/YHKxiQKJwrhhmlVApJQTp+oSwJPgOylVgwLqXnS3UCz99Yz9fx+ePE
E4A2P2MJ3IBq/qFyH59JDDKFSeZJHyogfQaKD6ITlD6VHla+4sw7kfvfX85fYPL7bZxC8jOWwPOn
x8J8kvvoVdXWlbU/lNagI/MoFkfZCOx2RODLrKFnIE5AxTCBQawoBvh9qVH++eK+DthfXecEwPNX
PyHpXWRP759a9/CY/tjUomeeFFT5DEvJ8Snf+WdECl8pn9KP4hLL58j97VV9HbCT009wutj+jDhV
7fs2hWYN3UON+vAASfd5y35Afw3qAKqOj4WA9s1TJ0TonUHBOlIhNAtKMEFO0fpna/sLzL52kVPk
fkald3NE7dgkoCuAbflxqHH/zCfs6IaAcgBUBMDyBTt6Z5z7hPoEc0k4BVg/f/SnZvsfrOvriP3p
Aido3Vz9hHl2+/DQ/p2O7rnJ9i1TEWBiinMMnfSnHuq5MpdnoDwoMKXAAmOuFPRYXxaxv7Ogr+Pz
nzNPgLk9/JTA/OgSRc7AiwJIoHM9er3HGvRF+oABwsAHBtGh8CdWPMXlu+v5K1h+P/EUlYufFxX0
32X6YLrPO/QDKhI4vgR8KZ8Cd3lcYrAWvgSHnHkYSzAewPL1JeD0+aN/NxI/6Zm/saxvYvTH+SdQ
hRG6vfsJ0bpLwSaCEc0P1Q74zMfM8xlj3AecGJSZ50hhsBgpxT5oQfAgTjyiv7ekr6P05bknCN39
DP3ttwzPL/3EZ+/7pyMtYDmfUYU90NrQ6NITeDAUJ0x9qD+UCzAgTnrcZwOnv17T1/F5dvKzm/j/
Msn6a9P1j3IdPnQP0cfh4ReDrm8f/XirMNA8OfX3mv2J+Z7d62dm2r7/7YUPPPXHRPJ4hWel/tl+
fdrszyc9PbjutxdEHOdgyvM96J1gOgkVa4RuAAaXZ+poKvnSY6AhoCWGzymrtkvhEJwjgSkVqHoq
hBKQgK7qj4e4dwa1z1MeO4r6j6bU57u7qsycVOUfW/H777+Uvb2qsrJzv72g8On1p7cdV+lhgikY
kEfRKaGigpUFxx8fboBv4N3k/yxebGvWLVnQ827lx4amq0F6XKO6H0K3gMcSsNyFpp/r88Xvl3Vu
FNdLUZZXCcFbZtmqyanLVr6R56yJsw0neXogiDQa+zWNPv7qZXGx7tvxfbEk7nJpeB12o+witDDo
+/7Y/K/c0NE+OL0hD0NqQFYIeRw9Pr8hb3RFjpI0C8rae0ALj/f+8Yeo/VD5/WtFq0Evs1fsZ4pc
6HfxcIiTajzES4H14OVDpEy2yTr/kLtkuMNVNV/GjTt0aWn0bGK+ronIwm4ZvIBWqTqwpFUHaKfV
oXm09aZJZbUiMhnPbVY1QUztOh3KBWT3t27T+/Ntgv5kDFPKCZRSDz+/zQqChQ9tVQV+PYp9Uzeo
jabKvm/dkK+zrBsCw4ugTRzaZ5bxtWjmOiB+wl72sddedoM5sNJO592UbkjtzxcZx+lt0ttDLpZL
VVOy6S2arnLPtqGspYl1OpV2a+IFNjOO/aBp2m2vYhTiDKfvarEu+VbSOLkcrECboorF3p9boZsK
P9VDQt50uexDVg/lZpySUMiyvHAXuSdZMIx+JbVB+ab32BQNtBv2zpT7emyLDU5LEfKey/0U+5kW
Jkleu0HKlXE5WX38dSpno+vYiIs0K9VejZZrs/QBZTXaFkze9xmuqaZdzLaQjhdozpYAdQYF8cyL
gyiG339kxK2/DdSRqk/ikVEJkzrmU/ArMTsBquOudrXMq2BinV21DBcHUxv4+GwwG4U2uDdeom1O
z1vpmYjk+bLHiHe6yHK2Sefpwc7Y0xC31UUz98lKDTO+wXHDzgcnz1GOnFbHGMgQ8oPEVNm2pH0W
zaqptMoc2XsFW1aeUSb8zq1BD3R6axDXnMIMA6b4kp6kWj3W4zIglwcGs3bDWVI3epL2Ysy8eJ02
ROy9qfXWE/dsrFU8qzCxdtIkZXKHXFcHdR0vAedZ40eVX4UThWSRir62cxpf4FGww0SdOfhohubo
W+lDvrJ0jxIlKQZopDrqny9pb8CVaZoZ5UHt2xA1k9wOPDevxqpiuhzVvu5mX8PDDZlWc53sxZQE
tU2L4NvLOA4QTncQVJYAxcyPhqh3wr5uGqeux3kRjG3jrzszKM1n0+3JyF/mXVIeYp/aQ3p8NeOy
Wbuyvk+z2gPIvVtfXKdo8HeV4v7u46tJpPGnV4n0+pAMUukB9e2BtFkTDhLw6d24rC08vvK9W/na
jsIcBAqKkKAa2fFWvygkrpTeTGtSBD2q56ibimHfsRtnMrL7+Et/TOqPr5aqajfwpNK8yY4x8p8f
ywKcMee+002WqdXHWmHaJEJjuy95rXTpiu/w6NcCATIe6h6BhsX3xUkg1H3H1FwwG3gDC0uUOG0F
KcIhn4ooGQgOTZK/ty3xtzZGfC35B4yK79QscuSA50WYgTqgRyKHGOCnZD4tuJeGNTaY6lisliZ5
FKogIS2l0MDz+OAntNEuo6mOm+zKS5vhO/CRP9MUPD0FngZoFGApaNCewzfMme2nojVBYYzYp6Rj
IXKmOs9yo4nB8V5V7p3MWbGefZTsM9fogY3XvCmZnrL6dirT6VyKOKBNMuzxWBWztn5fnH87Y76y
VWDKMA8LT4I/Lb1jGH4RZiVzVNF6MkGKeohwxLzzltBlR90xRvrm0HiDH/Ku54fU3rYVSXffXsHH
nXgOFsQJfDQ8cXZsZk8J3UOkKBtKq2BpN4Qn2e2U1kHK8avCFM0bmZc0cM3Y6Kp3L2eZ0kjOiG6F
6DVSlhw8V5SrQi2VjksfHzrlIOcZTSMcT1XkA8vqRQin807eYNd6EZjAfEuF61ZCrGTtV6+9QfY6
nusp+ljQ7TB7ISqqe1rwRWO58AvaekhnkyuijzQ8yc7tv70NBBToSczCFIcx6cP0moDaOqGuLiYT
aM6kCsYMscA9lH2uVkmdeeHkZ72uZIsPbWmbkM9+ZHo2hwmX+T4zWKs2bQJmnd0VIlvCybHNUeze
uv1g2vY7VE//nFwwOwc9CEMLDM9EkJOFFgonVRfPVaDyXdp4CwVdOuKL1Hn4gnnduT+nw1b0ZtcP
zkWzxHekLdlLQub9Ylqz8wZSaWqTYQXVKjnHHdsV2eRtu87gIMtS/zuK4SsbCyNMkAsYVLnHT9e7
zJinE9TxT8qua3C2liNNDi1rergH//XYycAHvC9MO3z4Nqren0HFQIUgVqEgcXZsO77MLmljnue8
P4La+2uWjyjTC0NJ4Fhv72DJkPW4GL9DPvTPtcODZ5bgETQfOhAQSye1oytd0k01fGwKc8V3Y53r
JG11Q3v5MmepXVUivSkm665z1PXByLALWjSs+6HJZ43bSgTUim5lsuVdLZvifOpbe9kXDmkXx90t
XqZFT6n5zrK/slkwW4FHF6GAqD9TUUNUIstYWghlbFZJNuRaZubcdY0IW2rTzWJG9T3N9SfFIMFu
hloBT+MdH8pTx0V9wX+9ly/5Aluoi4YAWZM3fdN3u4JO136ahJnyvMB6FdEyVoEySRHyzO5ihWvN
lDfrUpmrDue3s0ve+YXroLyk4WLj16xIOt01aN3HWdDmRauLOMUaCfGd8JYQS6dRJikBfwNEo+CQ
lN5JlOUAT+e3qdI5B904K37dTkW9Vhla9UsO9V6lcRCn6dqwjJ4PqAhnjvKbYcWnxIXJ0tCw4xFm
toy4WEwokSv0EvtJNNSpCps5PqSpkEFK7LKCMc9V3bE8EFI14aiGckWS9npZoI0Vg79iFfHPQVdv
B1KalePoSdThUJIsQhLxYKmKfeF3NyUV6sZxBdtIlW6VGMJyW+VoV5BMbF2c9rqbaRdRE3fBMrxq
kY2acun2vaBGS+zSNRQOzVB+YePM7Un/epAxrLjiNMoGX4VjvbCgYbkeebdok9ba+ePLsuVUszp9
cjVbVW4kugTNHeLEa6IO9R/kCKrEy8tLYzV3/hz5PtqPNTqUzUsVO3d7Da1cHVVjXUZAzF0wOiND
lZAQT4vdMlrOWkFnHhr/IcFTpkFuyHDAUuxwXGxSPrKwKlGh3Shf08ygyHUQfbkXWZKXWwMf2xbJ
tOcLuZoQr2/LwJyPjOXXXpx7QcKYCxF19wwPSdDP0kVFi1bpZFd9lV1VuUeDjFSVJnEjNOIoWztS
74bKTkHeXzs59kFNeK1NG/fruCRUjxT3UZkPSCd13UMJtNA1dkOE/Ok+t/O7KZ0GPdo+DlGZjwAt
kJf30M4saidDo6kQZTgPy06lZabNJNjK7Ra/aPaUoovJFDRIhklLpmI9lxWN5hI9FuN0iLtqukyI
mc9VRYK2md+5kmYhImOQGuNpr891L9PAQnenO1tkYZ+jOujKhy4G4TajJQ5r20cTjdOtm7LLXmGp
VQHKHDQhmC0ga7RrndrV/XZpMV8VTQlxnab7LCvywGtfFymbVg7573vZ2Mup7qxmti7WEP99mKuy
Dnq6axOy6+NC6dRnT75RN3b2jTZFue/3qisqPRbzddUO5Dzx4QJdOV3TTlQ6GZp3aS20mOJxt+An
KWZ4rJ8WJjBFWqySCULcGn7fJKXQbR+nAS/9gELsbUchgsKG02S6EJfCrcRiW22ZODarbiOyLEj4
IHXKoJW3Zf2Y5LD3PmSypsYMQamk1Dn2ixWB3d5lggVdn7QR7+Eymen9YJ7QGCRT+WjnZuMneadr
Yula9P2uppDl8PUGvEJLsWhkhmUddwsPmtJlQdMWPOo6O26y/npss71zwCf+TGzUR8KldNO4bt0s
ZFnXXnHb2wVHaWpZaLaWgk2Filqu+8lu22LqwpmqYZNNsgpxPVahSVkWJaNf6qEfqsDxSi9kfG+9
nOheJ3laRQSafz0vXjQUEGkTTV+ZPlbak1Ubgs6zOyD7OTRYTOAB1Fzno+uDdkBRK0miZx/fshIL
qPuIBAuhVWhTQ9bIjncpf4w7v9GtfA9eIQl8he8aYKTACJXqwhZyo4pYo4zEwWAAmbhqbwsgmHVe
eHirljeYTHLF8vKdhFujNU8i4fMptB0N8jaeA8VdHIHYvEvLOd0XeRfKjGCIUVJE8bxlVRofctSs
fLBy9MTYvBqxMwHleR1lvGm0xXEaxqR774MDUVubhK5UpZblVesXuz4zd7TaZmnyxrJ41OXgVRBm
SKsS47BFqNJ+HaYZN2EOLW+U+2MTZu3sgo6bV3HR6Tyt2euWwQsEgWv94YB9lW2qqoNvogBTVJCe
S9Jti6nNNJrGIgQVIqJsrh/mOh90Vo/9gXfyrXC9XaXj8jZNP6R50QRFkc1B46SFjRyyq9mhK9uO
Sje4KYPGz5H2JvRG+c1GVTW/knXfBLmBAkJ9PB/alG5ruuQ7aO4n3Ym8h7qQ3TiCD3Gp/Ei24nWX
z94l4As8uEzhlIIt6YniNR5LssrHN/BNHHldm8qELM38Faq4bqeM6V6pLBwHfL/Q2dOUGOgehiWI
BRq0MTdIpvE6T8FvWVBxi7t2CBQ2b+EbOvNKgZ3ZpJfpHYi8J+spdz05cejiduNERlbe0NCI9sbo
ql0gnEyX6sRWNqjKttUEPCDoKPxEm8qjoVwSqpOJ20B1dAkdN/eDuGb+tLYC25Abvh1Tz23bqofc
qJ3mfjqFWaFAuYnidqqMDLwmG3QeFzSyffKYsnbUaLD9uvLeClQGKnUDuIQH2y9Ip5S2O1eJOEry
SyzKSy4LCq6gec/9ml2DvwemIpLhPGcP9TE0mp5qqOiVFj0Wb9KE6YbRbOuT/tDnebtiIrmAUrlt
Y67rjieBGJPXKWnz0FRsjEqeXgpenls5ioPvqQfoAkTY90UbNtO4M62TByfwBdCUvXFjDGIV1tXW
ZUBoe6gtuk9VfAfN9rYGTxze5q3gie2wK3y+KSayKbJ2CVo+Bl0xopCxSeo6A81bDXxT1nW2Bcfw
nBhhV9Iry7BA8lD0cbUmLXioS+WtWYIfy9Z62ge9NrG00zbzmE6r/L6bGxS0Cv4OXPFAKnxJiT9F
6eDWqUj00pYPJZ+HbVehPjDNUmqix7buwryso8K5MYpJ366sJSriS5aHFHsr4k3uMkmrFMJ8pmve
oCHikj7OfbvocfJpYGfP21CwiiGR6Uthh2HDIZUOmal87R1jFM90U/XVA0UfTDeowDoHhWkeWDQi
o8KpNQ68X3UDAvV8ITHU1a4L+LSk2j+u0vTCXqM+jRg71Bllb6DimagccpARzRCOXg65IKHPBCkY
dpVFui/hXHD6opqNu8Qgu4Luw9vfjbkt37VDdVtCw6mx6hUMODxwmZsmiZJdVZvXJSO3RYFHXVXr
JFmBHEkWtmkHuRU0f8o43QiDHhL3csIiWaVsM9cz0NusSGh9HlmTqEAAa2sqrrIsDru0FVADrAgb
sImjNAGax8UeHgvHwZBXQHdTIBIvviEYz5rnep5lt2kmiOC59NMr2hR3ZQ7x35ByiEoxrjunfN2D
JvHTogp6QucNbXkLqjd57JgkIcvtJkmay9LgVs8qPoBOe5uPlkXS1ecsGd8MbU/AWzLbpG36cKhA
m7YiCaYBMHXduMKZBN3ZhbZZ7ns+b8ZaYk2m7kPPl3d+nnogUdFejCzV40Nsi2I9FWMRTbyLoIzJ
qGfjVYkQP6A6jabau/QbbCHT0tu2xxtVm0DmOA6tqJFGjc/uoUu8ozPSRT+xfc1kEs5Yrsclyj3z
xvopqKuSlRqN+Tmb6Npirz/3XPxGHFPCUHIBZFquiwwtuhYJhb6ouxp6m0SulTeln6ibQlUveUab
bQm6AwbgV2O+qLAXKmxbVe5xvYBO0k0LQnussw2QLIqqgs03hIIDMGd4DOfqyirnb3PKoHfiIt55
HNRnla5zwkI7s+4WTWXgMuQ2iREURmu5H7EcvSmKCV9WZCN7i0FlLuYgWxnrAsjEggsZ5Nh+6MFS
mYyF7Eg3VXOROzOEqRhmDS10dUtcua66etVegelLdZehJJpJtxrh/wm3NvTQcjdy/m4i6JLltZak
3Tddv41ZowI3WtB3QPMEnlZMmkDi/MkBW2N3URYC2hrQg7Tna9NaXVF8KMi4ga7kiqta182dyJNU
Sz5q47J1iWMt83k/WvIWPLGjQnuAbyT1unjFBu96LkD7DOWWUnBJ+q4GBc/QzZyl50zCNAO3Jpxl
vQQVWS5qQf21Xw6D5kWxjUt5DUonu25AV/W4JDsXd/fQlBRDVawQtFLaJD0IjjHeDcxf9oMlu9LP
oV/zi6Ogr9Zj6t62ecMgjmZvVbAqACv8bhQ7IwyLmJE2ZC5Hd64c97ETEFWxonqOF6aPK62qJdn6
kNMDTcOxL3CgRAzrjav7rI1XcqY3KSWHMl/jMrsynBJdw3St6vD7tGLXlSNJWChVBJwsyaYkJOzB
sYMa/QaGrTwo+irWg0hfjkNIZVZrntRx2DdeFSD+hAvxDuOp1SmOmSY5m4IKTTr2y3PofEqtGr85
TsevrcgOOc6GaOHKaVfemyJ+CZlhdCnxm8xT73gvwoLS1xx21oISSy1yQRHnL2USX4yoyyKcXTmQ
/uB/V5u05ONazkGS3ENvObfN236Z32R1fd110ui+bUPV8WZXqKQLoTHKtoW1esmWV8bn97ag503t
UV3SNgMiFUnE2c5rG3I+x16jF062BEMDXPdFYDH0xCVxDqrlZZZ5UPwMSsHczNr10hREt2VttKW9
BqGAd4jGVCNCwK1ArxxMYsQqW9pk2w/4Li75riKjH8jEphrT9EOZxXOIquXVTP1BK5uv4YtSNzWz
65kkVqu0Pljo7nZQc1ecOnpBywI6dJTIsATRJ6slwIPvg/1mHhqH3pAlziPb8accscgyiB3gubji
94WfPnoI9hXq9cXsNSB8ewNT0gRajxhaAVT4gZmqGlaNwFj0s7Vlt9SjbgMt+C0r8m1vbRXIFCe6
ZwCNl2RTgE1dB+UCQsc6vE2z7GaGr79kwzmUbjmMVcDjONnW1fSW5gRsoDxvgrTyd2WLDkVbhgtK
3yJkm01KZR4NLEbQ8HU9DH7abcXlTWMptHEg9euNzz0VQdcJm1eMGy/Zx6mDoVySrqq584IFvmMY
mDK7UQUYSgn1bmeYKW9kBtOH2TPAki4rAgEkY+ci03Expfect+naNiZZHa2YSMZlCxPb5Vz1vA6a
uUAhsCaGTkkscH3N+kyt59zaMG0KSLx4uC4kHTe0KLxgLLMShN8CtUgthZ4F9LSmjIGK4qNnjoYr
PmxSkeJwstmyj7eZx92ODTGMSobIg2fQoAVWNEB02LqB7xC4tjAvzt42tHuKW1BLPMaX/cghTNP7
dmpBxTlZa5iQ1NrncRkK4z1VRROhmwXM0nUd01w34Gr0SmDts2zUUg268+tOq9Gr9GT666Iadmkl
+3XTVdtx7sNCzBVIJWL2uLFtUNQQRqhMpEY5izf9Un0wpJ12qZRhoqBdmF3qRVPK3/AcpsALgX02
8asGnO3A66HSjEWV69SccwKBIhNehqDhNh2WXPeD6Veq7LxdPLuVZ0d/y/rxvOjd4zSyIK9zCV0E
GWHfqVw3mbvi8aQT5JFVDODoDNH7rBjxGtU5C/sRzZF8r9rG6Gbk6coVDEG3kXfb1qLVjLz0ACPF
12hq/RDzrA6VSG5Uw9VdU5dhLGCoZtt3swBuLbMqD+I8s5FzZegPHhS3aYJ2pqWZLtC2OXpIZTee
p9aCn6H6QgtwWcZWQYM6HEyWrwaOblyJwwaYfWdGDr7Ese302/d+AmZf78VvGUvXg6EO+l35vnTw
zMJYwm31eXLd5MkrM6ksgAevgcwmKFTWK3Dkpv4tinsgIrKd5bxeJgQ0EL9Kl+68r8xaDd4eZlnv
QNMkQVYXr+qy2XfWADo9QMjSe0VgMpmK5jC+hYEytL+irNYpqqK6LVKdSuJAZNc0mICkPL8qQ+ep
ba7qd+AZbJOuBB/Fs1MIz5lAEUU+AfGBiqhtVBwwARsSj/0qE2C8m16B3gNSnGme67gCmxyeeYBG
r+4tqFN4nMYUL91iI1ZAJyzqcjs3x96hBYuUZvWKWOQF2bjsJilcsIwEPN7F0VUDPQd88XtdEiCs
dKpRlPIahG+8KE3a0DJw/4xAdoNn1uoaFOkQY5gLJBD7hWibcOknjRmKvJLcGp8k/4+rM2tulIe2
9i+iSgxCcAs2eIjjzEn3DdWdpBGThBBIiF9/lvPWV9+pc0PZ6SkxaGvvtZ6lPjVBLOCeLlNOCBq+
1WxvlvF/cxy9Qx8pZxr8TgO7YCiM5yw0WD7G93KYoyn2k+Grr02ZxBDumHU2t4oLqI+QQwMOhiv6
Rk1VkBJx00DrBFeCibV3JM1CGmDkUW+LlY9CwK/F45GmpM2GbYnQONKnoMFPwrU+isqUikfAoKpv
z1mZTb1gGQ3qYvKWJOfBfBIuQaNTo8sh0C36cOizaVjBlUys3vMZatftfqhogU/K4v26Lk/WV7xM
ffUSeo04YdSrz8b1+2mkNzV9rnIXLWfTiHYHCbvL/T6EBNF413i9NAGDiNQPw76tmr1dxAgD0Nv2
1KGBsY6leNTwYM5WH6UHedLqYc4myDxe+rSKbaecfPISNh7X5tckOL+rhd7HsyqDdahQICxHJXGn
ofPe0+49Vi+LA+3Ub9Ej8y1EFpJtksrjYNd3AD4iryYnj1J5u2kNj03Y4yv19IGZss1jwyWcgulV
TWHWWI5unc+XrfL+hroW2WTb/TYTmxPbTlmrK5k1NZsKscpDz0KZaX6AJq4wj8+vCtPYSK0+MWkG
lAVTMNGh4AUE+okK8tS8pziU4DS1UAtruRsZlL92IcdhTjFUplXZk3jExgueIanaC+yYLpcca6pn
wf08zu/hxL8CGpg8Dj2KpyOMj01Pd3S1zV3oFnwq/N4b9LOs4txLwTe122tI5SUNetz+KtzuN6lV
XsuVF9b6RaKje838dR8O1Qa1Lk4zykAsyHj8FM7xQ5J1BasoyJK4p5nLfKO6HSVqznoVibtlRatH
oOsK3wCcoTALhGmKnmy69M1yFwe/1kiR3PnbnAncoKIX23UWN0Uy9T5n9ApqAJC3DTLJhqW3+Whu
DZMSadanPfZiZT7IpeorbLw1bJShgypAUjwq47rk6GXO3tRd562vc25RiDCUw+BPSRa2Eckwlj55
HaQeqvo9qgtG70F4MJFgOXYayxydQsZ5v2Z9ZF6hZdmsmqgrCfFZZrbh0+P4p5SYH70I9psMRkwS
Q6+zuItI7l2xFNEnOcjreH4TOydlHLfDPtJ+mjd/3bB9SdyBXPnOZSqBUttETZpFdD0Gmy2l3V6Y
9CAHmfkYVQHNeoOnIqirercFLUY4zAXzXLWlJH+CSmzQBP0Ky6k9Q8ZEjySwAY9+u/OcgBsRQm9d
R/NUj64g1pcH063J3sl0hALrT7CgLJas7suuh5rI7NaXbTzz3IPjDgBHXyBbyJIR+9dLdV02fDuF
AZ4pxyKVrzLy9n6cfGGwQrWOwsvUt17ZpusX3N/h2dV0V3PsVXpssQVEKE1TR4O3GKqvCXI793Ne
d9W6h5qbHJ0/Pi1qxu/p+9OUxs90Zp/YRKAkGO7OLKi/Uju9miShxybwTiADM2hpA1ylb6QlIEvK
9yhBX8yrNz21X9rzfofO6tyrKlnE+uxWtpQ1fgx8kKCeopluBU+Aw2CfUyjNGL1HAeFP0rDOKh9C
V+3Qwo1Fa2AyLrXoCkl6OGrRcPY3nq/BGu8BgPwRClNCUF/WGE+cXZq8amT0EroK69cN94sPDCgZ
c2zoTzFmkXzEk2rml601BeddekJVK72G/6stf+rVzZoWGAOTKvDheOjvyfMvuqpVYb3wtVHzSW3k
bhS4QX2gbJ4Ag6r49tW7ezYNCk/6gq1v8E1Wk2Ffx+M7FhL6gf67vg1sa6DQF9TY+Diww52f3Jic
oqfjnBsGy2JKXbzzp+h1Xhd0mQIVCVv1bKqLSMX3pts5r5b4y0GNqMb2JoaGl23pHsZwGouQe6XY
EvA0LUTHKYTcN0t6N65rQaY6vYuMSHe+wrcu1nczKxiIM6/zYAEfNmCp5OGiC2LYfnLzV++Nb0M1
Hrq0rV/itT6FVxIc1/SLqRE/R/UCaecZTIYsKus/VUv0sVSozCM+A6iNJ4fnluJ+tS4kWStIkDsb
3pP1N2MyzGPfizKbVjtj9mlP8Z2vfwSMYn8ieZh6BOrqXDa++4zcjHkY2v2YRG9zQO+DaotPMDKO
FVZD3kqAjl17WFlb3zXToDN3a1WnDR9yPKNgDPracfsvCVGkpOfrXWXnJxrue09U8EPM+zxhfccA
YyznLzxZsDhwzYU/J7vN+RBpEoxMrNV5s6EqDmvX7VBb0h2s0imXw1TvUk32awypM+HXNFY0x11t
4UrYwo96LyNURzvVJs9jPEFoSe2es2nJW7/vd02l0sxwRna2Dp+Im4M7i/1s5NgvlRVkTwf9XpWB
5r+179kyamb0f52xRdtwl+tqeFZruO0iyF25xaznr12Vx3R8Czs25Gk8YAuQ3pgpj9ms+xtMKZqi
EcXGc0Bk+mUtMSq6rFGDOqoWZj7IJzyf8VLQdPX3FbQrNDTTgwi02M8hqfIpHt6huEZlwGqIo5R1
ex8DeF7Jrx6a8UFDNM4sBrQsGMdim2GyeEsWNJDEW4lHb/bMlcUe2zkG8XIA9IyxgeDxF8EfhpZu
Fw0TNtwU7QqKm4IYYj6oRc03zKM74rVf8Qb3gI7WZnocztCC0CpOCTZkDMdbDbcUttwxnoPzOMCn
6ucG34o1uakXdca5JhHsxq6GV53wva+IyZHTO+GmfzrdH0Fyy0y0GIWWdsfrts5oOO9pX7WZ3CAW
zxboRS8e4EarPBko3Ccd/bNREOz7XuFPxYdApsdltdN+4lCt2p3TGGcXzLRZcBqsFbkzFn/M9jAx
qoxGHstGqWHgaFeozjvV1QTtwvGd69tT4kPMYmF3RTnYdSllOZHbgM8OT6UGGsAWgBiRPLQRdOA6
LSfqvUd6/qRQmyESpBssTu+jxlgyJMnb4lXXRFQL0CJSDDjKbQ8MEh0V4qJ7tdZx3o8L/KIUtINk
8x3Hdtt4ozxgrjw3IrqHmOiyFB1+js90i8d217jlc4WbLKBhWfflz6giU4DBYV0pDDeMtlMY3rzs
S9DXNrOkH3K1qQ+5LW9VG56TqfnXpsE7cw5aXCDf4lTZo5Kdn3tK7OzqDzu10WdbTTJnvMLU1rBc
SX4kxkszuJHoUdgR4PZljajIg5icsOiafDYtlguOuirqVr9Dgn4Mp+C6QhvPiH2ronrdVSjGOZnA
EaoVfcJQpXvIoGmZaAuXUH7GtD0BCMBSZ+yuBd0D4cmVSzI/GzSeoscuvpku3UP4+PWHJF7uMPWV
STfIjIwGLD9pXxpZPbpY/Wkmgb6yEibDQR8M9NECWi8KHmHdxRkgf8xNYl3xqot2nG8f1A0YlWTy
aQSGcVqb42rSL2XmHfX1+6Qrf9830ceIKrIPZtSkSlVXVQW7FmN07T/2/ZTsDAbx1pcYD80BfXHd
9O+VHsZTIv9NmP3zTb2QYQM62IpXYhSAvoTeET9+8VPvA/TZaTRBmk0UhVloCOxmjdF+Duujk/oS
TCQ+dAukOtOvlwGPjFEvpkd3Ao8X7HyHsAI+zlxCTu+iR4hc8amqhyZzta6zxEy7KnAcks2Wdcny
PTsLlKFNn4IWqlnYD0d/MR0wi7ncaqxw6w3PbTB9J3VNdnAI9hOLSi4gOmhNVDF0eNwk5F5gZIdU
x1NZrzSGINliiw62LN22R+YMnlrRxfvA/qFdMOyJJ89+7+ss7dCfStf+kt38aCopdxr3qvCq6GBl
0ufa/Yw29S6UlUPZiXIWTtHNigM04KZnnzyprv9NxXSYtXjVQ7fD1BGiHFdnB3I6Tyd8fkmD3mOS
UHVunlS2+Cw9joN5Y/AEIBUNKzZKi3KIcWAFCZi1iTkiB9O8SEJKMjjQheKx0rCcfF/9iUcIiVIA
UKN0ymkTTnshfZfZYPsM+JeB1XHoYHPWQ5TzZXxuY7MfW2AeAwaBChOA5z9NFTu00HrRacRo+1bY
hQm5MxjzqMOusXjNVycCk0FVwLbQNRAHXf+w6cdxxQQUswsVwwM4OFA9AUbVyWWYAUq+sDLlRO2X
OT5sBF6JQ8MlquajHTUmRuhWadRDf2NM7PvwKBT7vfiYzyZ/+0NZMVTTJ5K5azb6c7vTnbsDHrPu
MHXWud9Cz+4991pPjhQdjENl0rulmkfs1GBeI2+471Z2Dmv53Gr4+SlEh2yuuguFXHKI4uY0RA3G
hTHsCwnXtg1HwFBT2Yb41qQxc647kD3490ZRnyNTl10EfY1q9WaaeNpzD9sZybsNGwRlbWZqw056
/Goit5PosOBd0Dd0hXwvGHE5d/S4Lj0EhpEkwOnwPXc+z2glhsxHpdk1xoDk0FPZAeMvZDU9xtFK
MijShQcMHx/yVcsJ0uwC1U7LP25ufbg+qGN9y1+X2Hgn7MHdbkI4xoeQZqB8T3oIL87DOqNQRsY+
AdefvATNp+78J9/KGaVlxiMXQP6Ua1jCPf7mvGpzL7Yfs8C9NtjbNebJIhbtn6dhSNCqsfBpdF4e
V+EEZUx/GLK8brYFBvEGbFMOKYYIg7yNV5Ctb/ZSC7FfRozDS3UXVNDMQrhHUxId+tShxwm9vFGa
ZTxx8b5JCSbO5fcQjgI0CxoUNc9/awscCVgYHtcvZiAJTTOL7jeMO41u72JuT2jECfavme5537x1
LflTp92QUc//th2BOW+DNd+S+t/sjRuyLwDiolSgiGE7bZ2rCrbKD+e332QBFcPmKKuVAKPYT/+g
9cSmf1KkPXUr+r8owT6OvHghE0AKWyogsMD9zMgifi1MPEa+KWLTNvtFwT7oeixHGlV7479uSbKL
Vbic47EvqQFR4dcp7JoACN6CST0YbI8ERfBNKjd/dFseu72uIg3hNHpuHOpPI+udocvb0vYfqkP7
AN/gZew2DwwSwOMVMTjoMVBs0V7wmNUlbX+FzPVFEne/2QqkpIGiB43hjSQjTB8U713AUDaHyct1
K2QuqD/h74CsIOHEo9nqu3wM+sMUNp9UPHxL0JtLq9RupkDhlrB9N2HvHpY9GOH1XM3+mqWctTuT
qvdpoz3qmeh3XjyAJwRIEAzhDT8KdyPGqNsS+Tc244ffITS1tctDbaDSs24rO2WeV2X93RoaswNH
pDPhadxH/UjWsXDDrYB5Xb9L5PJdpQz+I4Ceo07CkjQaFRIo2S5w7le6kTPp2V2Cb+ayNkOwq1v2
awmDsVxGd8J5r6W/fiUyomdQRn/VFi2lSKXakS28r4cw2VvDkszT6OvNNDwFbkL35z5TxH2gqePG
GYiSaxKitzZzwdDD5ytXUW7HatrJOJ3zdfF6GJHrX59XN8fD/bEkjvMNeGUOWa3AvunyNkB/hbjL
3mu1eXDmUZJp3ocVqzKkMD79Wb2R/m8TrzoPY7Og4jkgDHaGfgNfapBg7FogA9IHOrVsWXNz8CDE
NWefVX2JRA5IeRWWjuKmtlSKm4Ee79NwPNZp8Nfz5+6kSbI9iFiQBxPyR+n7bwlJ+J3rrXhe6fay
DLSHBUYiUJv2NOjJO/opsgnctlechquhBIPQqVvYPMOgT2qCYrtW4XXh9rkjbRmKzftF+Pwoe15u
dBt34dbB6ULaqaJc3W/ddNcE2L8NTX8lVcwR+BuB5WGoKSYfnd6kOJTxsBgUXY4B9CfouiCLKYNG
mtAFzpRRZU2EgAQ+xNcVh3Zljf/oe9BGo9rVMNqVfpO4sYgd6rutdffglbtHLesChvWZwFY+81RP
eUNa9K/bu6cgmRHuatxyIFpVDF22WrdvhrZ8bb1nLrs7M3P06wlU3aQJT4S2gHoYu4jNerlsgGB0
lD71a5vmErCzW6DmG1dPx43pEdDcNuQQbmJs3gZCVbReV+Z+94t/WQMEFpd2e9c2VXcJrPzc1u1x
boK/E9t241QFhzjxzlJBYQ3bPswRYfpDCWJyDGBbrmz9tEAUnjy7x4MPHFDcqU02OQooP0fdpzEo
8Ir1V4acDmpwSzK0YvNuguAbPID8rPYQCI9b2PF8uq5oiU9+0swnOhqTw3a+guC/aa5NuGspNE6K
n7BFJbXV1fdacOAqmaGD8J3c+uUi1vkC0hu8SzRkgqWl5E4CuBeI8kUH3ZkLSUR3XTZ1oJY9zsuI
rq8LuxOZpsKft+vkTeTcuGHJGBR59JXVaRhXtqsa+Oqj2oeQvSAoxCgSdEif2+r36rr5NByGaTqS
pn5Rc/oUYkvK5JxCX4XtMS3bQW01aAFHH0Q4nMdgPvrgr1zrrklkiqrSrkQmTx1TD7rZ3NH3AeJ/
1sUSzJ3XdweV3mwH7H1DsuyHsQlf/UCBUmGC/+vGIoqXD8iWQ9YjknC2K1o1Y4d/Nm3qHWkRnAzA
nWTR4PFMzOphWlVw8L2mEAw0aWMVuBS0VrsBx2/mHBrt6NEafhnA5JRWn+u2nRY38AfJ1w7LgseH
xZUMn+x3MvlPyRRlTbXpJx+m79MSzi0esCA8/bwNscfn6wBUnFbSOwc1Aewta9zqDunQcajIQ8Ri
fRkJL60e/Yfldvnv6yF7GNnizlOYIO0SGQrTeVzuWtke6k0KSMMrf6Yq5c/p7CFzGgdNqRijB3RQ
3M9YMMj7UWL08blLC3p7y1ZSF56B+ocC5AVYag5VNe0uqNvh/c9lZhCLkqiG7A0j6G5cXoWt0PbW
XF/XplnBCobjExj0MbLISqxJffaqZHtDFO2PDER1//OuB7xnqqF+tDPJ51vapKvsFRt4dN9AK3lJ
7Nihbi9x+fOLTVSLY0svgYhSNLUTfZ7jTT4vEQwLvKlHbM2D6u67ttkJ5EqfwrDyn8jYn6Oaynvi
8/5YabnmfNBRKcBnAFal68P0PExwQ23jMj4zdNaOi1+QwV+MVWy3jFVaLB58S7itPA9Q/o/Y9yFv
/6Tcgau1xUZdkwk1rmd98zR/Lp11cDfVSI+tDvKfRCax0XTnbpeftz+XYYkuhG2wvMgCbbAVeTzQ
9JTOyDJnP+ExpTzY0Kz6HK2bHoNfcUy7x6VKp0eapGnZWsS+gl8uINdthpQKnv9jHSMP9UotJ8u7
5qMh6ByT2YDT0PzBoXPc4+fWRUxtf6Yh/MKQj3+tiLp7hWTHq/anv8vtHXNbulvj1OTRZjE1M/42
wFc4G5lUwMmT+BG89u1Xfi5K6+jc98s76NwvAortxS0QafwkDt8UjkzezbD+HvrR6jLW5LWqtz43
CXA7BMBkEUEUuIkWbzKpwZghRJevq1Eum/Z229KrgKBwhXoQXaMr82V6RVhu3mMIEtAySHhGaCo8
x3wKz2u8fCU8hIRMIVywQL00jst7n03yXi9tLtIlPQ/TcdY16EzHeYET8vTTz0V38iTWERo16een
VVdI9STNfqhmimiUF/3qRYkkoPuNkKBXCGRZ//tyh/6OgRijHnmc/D54aBzEqHTdRG5ARO+2FGsK
fNachyrCA4MgRu5BdHxNJBO519H5bew44IUOuMzW5aDH6zslhu4jrU4JAlpHIlX/1o5iOhoEZ568
rTkjJGghbHswVNg6HvvYFiql7ZPHKlbwJVxhEY7oHmGSYk8ASgMm1OYd1+8+Fek/6LSTRYDJkgFb
gM/M+dYWZAgPbZCJYnvtVPwNsSLapZHWmfWFB5IAKw39Fn2GeNJH/vLM2mG8ynEt0D/7Zw84kMp+
Xv5cwi5CGN31CD20XVqu1bvHk+AZUz5/DdYEMW9SXaX0RTHM1uz7BOlla6fwGIkr5/YrUkF9Tsy6
7Jmeh9Mo509C4PV0Gt0hjhkIgzu3vAxpvNwyKmjl2ayKYJLuFFna3gXrXA4setDYUR+6NQ5L/H36
EC12eQYZmHk8KPoorS8/l84J/t8rIe2XJIgdxNpvM9ap5i+yWeBKUVufhrD1T2ZeNZrzsH7ooSDC
Hf9jwc98kVSglELWeY6BJZaxT0yJRGx7+KnDAUuGU43UWDaRPioEwt97r6nv68nQJ6Q96wcQ/N8r
4JV7y+d0X6e88ADwnZlGhSapiTFPsBKd6lB6DvNbsxoQr5JU5U9xsLeqsFncRFjvhQ8ihxII7Ehn
TI+MTl1u1lSfcFwA+NJ2egsEBcSUoqGXsmk+KsKbQnFlSy82zQdrkl+0l0NBdYDxbXT6XA+jPoe3
V1w1RYVMwEONcR9e9fiLMT6XwO2jImVgD7XDKSJdAh9xmS0BrxgOTz+XkEXvHujY88875IiwnGu+
a1H6/vsNSDFsZeJ96iqEk4pd+94bSzszfY2qXl/jxksOVRd9j0qcvEF+DiNfYFs3zevM19sZCOZp
8uo1C/BHzh4i+Ltkald0BxCG7EjCvySCo8B6/4vWAOhF0wFiV9H6EHXjdm8cnBmSyt+Uu2mX9qvZ
qzb61wdpv+MGhmJOV9Ad1dyj02VTnCMLxi/TWEFhh2lXaOzv0HLD+5EYchG3S9BBq8p+3kdW8AIR
vfC/t+mwiAK+ZgwoA2ekmG3ksLRFfzL0Frpi4xNCaS0YHFWVXojpVkwJiJ3bqR0rkhjPAUDoLAlT
2G+3ULJxQXP++S1mYf1dE4NSweMg43dop+8yCfRfmcgX6Z9bmACXOFz4cxgp/xAyr89TVsVZCNBo
v1GoOj9VDswEeIqpSEdwzCN/CmbRH3B6VHxopvR2XEPYZUw/WN67M4RyO0M2sfruv5d2NUXnryEy
kRz82dL5bwNz/mHjet35Ej25X/neXgxgisee+m+9l6DSom52IVosQboy1ewJxkSLFBi8QzFALtUp
g1fUwzpuaLtHvxc/O8g096D/Lmk1jSXqdZTXQbc80LU9WYIdwcz20Bsq9530+D4kv0g7LfcPMxbG
fYw9Z5eM0992DrzS2/SaqyRZ7rhFZo5SssEgWo4sXd/CVIlD1yNg7Qf9K4AQz3oPreeiTAi3QYpd
QPth4NyHAjHtFMvvYVn8N09T6LszHGzHFiAymqvTAEvf+miJpQ2+I2SC9zwOyRk0PDn3sDu0Hw33
xluHrN3QmXTtdAxW8HaxF/ulrJfm7ucSeOJseLOWLUoMzJ1KF860H34/YZcDCwf1Fro/+kf/LEYI
6wRepcejfY/oU47S9D0hWVNutrm2tMMGQul1CxXc58A7j4Ykme77aj8R0OkBTiR5dIkoQ2Iv6FfX
MoztvgWbfOlYhFuHOheCzrWL375O3XywwOJ/9TW1uUcYODzYvGwFi2ibudojWT1ekBEgR7mO9JBs
o75Xxo6wdVz3wu1NSut9ei8WcLaet74LSCN/RRT89+L2FU9CBG1qRDUQ7POLDQzgAXRX+tLz9WlB
/AywOljJebM9DkdBMo+ZpM70EASvOB3NXlRXPQOSL9zHRMfxY2yEf9aYpvN4HN3HGpGjQVyUg0La
EOpM7GVq2ftSQxrAFLBe0N+u5dZMS9aqDgdF+LdFPPf0efVX7JD+KaLae+o0e4sQG8MEyZ7DuBkg
2MCLGHw1PiCm90u30D4bU7/McTBfxxk5ODyFzz8XpFUebedFZ5zXlIAvrAFk/5/m8aeD/PkakEkG
4OBbGX98RJoTacSmGz47kxzirumKebJzEa6YW2PavPEbWZz6+JSxiVR3zeyzsOABDp2IbwOAQbm4
78j8N/AlbuvtyIKfS+Xgs7t0zUMT2uvqprhoIwxBqVP0wcMJPPtUBmecTsvPk2PmUMftlAvoevCX
hvngbiXL98RyQf2jCDCcOJnv7GIwh8BHu+c19y8pGJ0K58b8bjd94BNuyx6eiz70WrhdAwD9t/L9
Y9x36eug2+0oluavoPIStNiFiTH+NUg8mNccAkY7u3tkYNPSrRvsLxGQfR8vLq+SBjsgU/Xxp7Mc
Pb5eW5wlgMVm8Q8v0ABj8PEPOORhvk+srrLaRyc4ADs6zgRSa7C4GYMQQj5uGtGC3Q5D6vD8GZ9H
h8EDOaslkZd5UvJClSpIpNzp553fLaeU9N3FqWdINOyhXYLq0WPe8wp4O2hSBg9gg5FIW/9hGni9
T7sl3qnb25+vpQZbhjW3ULK7nbfVj8o/L+2MlxhX/oyBE2UEQ+vu5yLjWJ4svgPOE3Wn56vHFZo7
0Bhnt8w+qCfqg2VN1nM6woBVODtrl1RLeAQzhGd/rFadjYsT7/h44IdL97tpOcUq7cWxMhZmaAwz
2ca3dFgsKSDYmb20sb2TUPR+Y/AJwFMYaCs9UCEc/FVfGtK1Nktmzi8MJ5AN+P9vfokJ6QriC8Ca
ZChn3yaHKYj180gCrNhuCXZ0BCDkyWS4a8botCJzB08yuZu3uGMZ5EFeNHpFmEbY4brpc4Xk5Fuo
EO3ujfutQ4S76jF2R07X6DEe09cGsVWcPLClCDMv8f37kKaAJnwK43Gjsb1AM753c4O4+hLb/tBV
7BtEoiiWsA7OCLR9AEQCstGbtgDEhnHVNBC/9EYyF1XqqBdExaekR5LVD4O4GOh9utTbd9RTuN9r
3dzjU5lhjytyQAT2QbCovviqEsVW+WIvwWUUPO7ZWSFhAqkm3aD+48MPZ7j1qQuXawdH6spM+xTZ
Zfkjx+red934m/oGGzn+76WnNepx5Ejv3J2oIE1UCQ3K2gFg4fNIyhrnlhTSpsv15xVO5zFXnm4v
iKHZk1SQO1nc4kyAW93TW2DvhumjarroXkECPNDY/KtbvPvRAn6+biyhJecxMs9OKHhywJmIhC+N
ZwgHaIDyERpBvf/3S5416Z7gyBQk21lwigDi/ZyM4t0qzM+rsAlNiZMY3vRYu/P/v2xm/N9v/4ew
M9mtm1my7hMlkOzJ6SF5+qO+syaEZFvJvu+fvhZdg/pRF6h/cA342p8h6ZCZEbH3XtFlFk3kAL3n
v/9Kgjuq9ppu9z9f2r+v1N5kkjjGbPPvD4aEYlDTlvQyNdGlqdbxUzM4pzICVog9WXJQ9hpforZf
roPdIvGT5sEBtTyueTQ/FmsTVM0Q30f9WCf++lU1ffOodP58Nix+lKLw//1FK54snmAdjoujZ2cX
CJ1vxA8NQv212n5JSgdT3P/8vsAB6Nn5vSAM/wVVlexC03aPvcd0cx67GmcuDqw1XkNwfH+kZr7E
CfHbkWt0n+jTCb7xL3wyhPVNvCmulI6fmkTjjXTP48wp7VnZrtGTZM/w4CRs4zmdHy2lHgc9Hl86
MX8mSBR9G+ESbPaKC+3mWN4Hcrs4xHPY14558+xUHYAaub6pBwNytV+bmTgW+ay9LPpI7g0BuSlM
nHFzbu+nurrS32ylWEpblpXrSZv4ybtm9TmVM9wo+o6j6nsM5Xar7WbVf1dRPj2V6WD5ZFtOUs/d
0C8EhmqcOwk5HjFcZEW16LmYoWWyRlcDrtjVm1va7SKD/MfvMFIdCdy+RQ5WE/ghVjAlFK7TVJ+z
Vj3UHVHxWotFoDP3i5thvdQE6wqZ7IcGU6WcoTC0TtyFZu3eN/YKRKYSO89Z310LOdAy0AfT9syY
7ceQCNpm3s87q1dvdZFrnPlzsPQDHkqnzwJDzQ3CfzvTUtj73pw9AjiOEYBQ8nvmcT7BV93P8eK0
e6obrOgx2XKBoJ3m5zxOKkZghLnisnoYtOISd0wpC73owlpvjqXKvp2heyhISYvUu1dG856QEH6U
XXHrvfHmWo3jjzYzK64w8hCiOjUMHwAJ4FUaol27kNjHlj7i2pLT67BJKGaHDUinjgq6fKqv6Wqd
UU/XncIguDXrvmyW6YXG8UFB1tumZ0zU5fRsVugorZYQ5hGe7I8z1Year1aKi4kIqntJVm4sSzBK
a/M+XFsTe9+QG7cseW+r4q1ZXeYSEndaI62wS+S1tJV6ahqE3RL1hnHShTn0/RCRF6g0dzq7Bdc5
KRnojosZcnRvT6exi+J+DCK7L450MTJsKu1vYx1sCyvZ3PXGtSrK09qUSNrwrkJH1g9dgSVaqP4W
de3vqku+BPFGf1BTebRiy6QBVy6G5Tnxu9b+ntOEsMLYtuG4TC35s1QPsmSPA7ihsSl+q9W7DHWC
ox9fJG7IiFhDjC2gyHgaV909uu6PPS5/ueAZGejW3/qrKdyPmSkZWShm7+1i33I5JUEWYaMi/Mpt
ZK6EtZqUltjmq5S/lIKeQVLgYUAwwTtffIL+XHB4TuGsrRT5qp19DEXRCcNKKJrhTzPI+hHxlH9w
WS44P3zKJJcwQINO1KzdeXuCSpGeRdM6pyHHvVmO1qXl9cdtqyxwC9NSjLvKjcluD8glWgNJM9MW
POOYQrak8qs76Y9zJsvDkjS/xnJJfUMDOmL20RDg0a2CaNiXuuvewU5EexxsMl26t9dr+dvrGWkg
DdNfTTlUzWw8Er0v9qvKwqHV7mI+yFAUceq7QEVIW8BTGKzuK2vAEWJjx/Oyvrd6deiKLfv4NpZW
fsRn6GEyqs3QG8pna7K6U5Gqu2xsIKqM9Rx0JhK5kyEFMk8N6tzkXByfNT0yfDHZQRXNH2Y/XLyx
OExtdRq7guu/LzQ8IGO7m1OCqREegtTD/SXdaYFHIMSjOpl9XBwSkXLojvMKLC3+iYhLnbFMlcHQ
ERh2pzIcY2mcMom9g6YtZEBn7NXUw5PoifXmxks8rwJ91N7rVYuDJtaH0J5Hwq+SJj+x9rXp3cZR
HOy5QKnrp4TBUPTQ1Fq0pX4sbG8oJnSrd4v7IiKq4mdIGyTWvY7kn/e2TEOxUyVZL3eyfdsbPj1J
e9Z5F9M2+6PqCABXaOC82Vziiejxidp+nav1rKn4lE9YCzQN7sTsUH7MbSkBBsQ4lBYc3pZnXdxo
+sI0k+HeNR9ro/bVpDy0pp4Ugo5mR6ok2kW9e5+3IgnzoqNzJRYwYL9aZh2blNGkx1w3cpJnHIi4
vDAAkltOsQ1wjHFiUF3aCcjaggfCoSfhJVnIDyyqv/S9dVuAuN70YdynixYqfXgbPYN5oOC7NWsw
EU11F2WTGWiONe/1Ui/hOyUkHreR/lihDeWdQdJ7Qsm1854OGeHO57gg40E9gbeSrNyAQ8lW2Tke
6+aKePfRL+NlKSOxF3395aLFNCVn3XYnBhkjbkHaFB27VVj8JprnX0WWPmYxObRhdQU1wXdv2gg4
tVsFTj18RxPO62IpL6jmh2Xqng03OZtCFcFomc1+6c8kTXGULkyeYYR4F68dXrLC+aiWGJTo+FJ3
TYzVxcJJlDvIRH396K6rHq4CNWos6p88ysM0FVGYaaPOQRc0YiFt2BK0YCR0LEqIA4jF1HTLJo7Q
5lSJc99Pzkh6spF7N9t8FKkN1EHXtAcLe+zOJKiyJhOiaTrvHUsnxWCmB6/SyMFyLNPcC24lkp5K
0QyUTag3UX7Rkj+LgRNHkOgYS+E+sfEEBZ7YR7VKfmc/FJy8QTJpxsWDYoxFhFA/ucz9Yi0Y4SiY
S48ep8XUWvRIqiaOeuz5rRHWtnrPYzy0yn1NBFXpzOyM1ySaT6XiQ6Ec62bU0ioWn21OOZl6JIPN
zPibWMyd7up4jm7phVLX9mUcY/6Gesv199Q1LR1tQmaisELgYZjAYLVKBjIIAfjNE7dpMATHQ5ho
zSmrJsW7qDEYz0H4iOm9spr2vdPLl3wwn+NBIGePAH5LYZAZVfdxoa3cZMtlKHEwWykaurv0t9Is
6hv1qEWO0etOgjiVILaIV3cTS7+NKaXkgLADuGOIKPmr71qu9WOjEdDr0xHmh0qQAEoGmXlZhOPW
HxtRD1/BdsNewx9v6fO3l2hPWd/fjVannZQxf7awjofMM45OrH3azzpYtAdn9nA92LCM6Em5ebTH
Fbt54DTWo8j03VysFrIsiIrkqtdrdm4Uz1TXJqHB6MzPI2tL1BOvjAf5AJvlWH/1divuuYxJX1qw
AOJ1h6JHW1C39gHXOc63B5CueoBtmZMieqv76bI0jnmGE934hdb95lX6M2Yfmdu3YS4AHKsJgALM
67scEydROT+NxoGXoSMBrDPsLaoW1ToLV8/JAw1vc2C6g+QtnC1SayXihPejs/un6Mj+t2a3+LMZ
bdgn5KDRYkRL1tELBn0gTtN112RIhqC1h5Gw3PgzchpccrxMtTECEJCo75PCzy46HFaDca56/bCW
8nmyOKbsKHI3GJATJoTiyfNTrxluS/ZG840MWxnObOMgMOZ59owjGcIYjrRyX2WleanN9EsTXJ9g
e9aFFsWUH70O5iI176M0fiMRne6tDc4jzS6Iu+zI0Y+RzEYUMgmrCYug17I3Cw+cZOWeGWJqBAMn
38xVu08WO8EJFZ8Xj3u1Jxjh0/z+rlcX60WLwpy4+hd2QW03lsO9XGKHABYIQRsCeD6FbooWKSTe
4Hl8mnLeTLtYtB3VkQu7IPFePcvnpqopjjEFxl9jbmFlTse3KcqPZVHNp7waP92u91tovgpJx6e9
avhC8JxHhXnC+lPsGMVCnM6jX/XwC1LkFpzke3bWiInIqF/KDj5Rq9cY0zB3gk1bOYcr41CMa3Qa
k/UZ/wumu8T7SF3x05drtU8TF/wM1OsoxfBRp+6vxc5ouYonO4o3F21C+CvLT62R349e98Nw9zXm
9CSMGEX75sJWNnFtbNATef0LWPZxtNajN3rwO6xB84uaykPOT2O99vuuqM55UiyEHpMDLGltTwSg
IL6HUSTDD+TE9leCyzDIo5jBx/g6rOBJa2W0eBKYbQwqtq4rJlZVt0Rg2hzG8VJ95QYBzom4/wQD
pY4haL+u2PLLBWPiIs5ueRKNqx1Mp9LJiVTvi6M9NmRGRryVl37NPmDvaXQeCJnesrY7vbH4KLWK
jBzZOab0a6B/rpD7uAsxJbsZn1Hs3rqxvG+ETZTFrl+pYfaR6FHeHJfXlk8uLOdXyFnTxuv7wieg
P5nJ+K0ECV7pYKNMDA5wTshTPtotwISoC+RWE+tWbTw6pfvL7Qqcid19UvSM74s+OlTCQcPI5ac9
/5HMlVPNfk814q+G5363VR2A3f3HtnqZmmHzyqoXV5v6E2lDxIOJSNhqb69CF3YjLaoojJMrl2cA
Cjtgtw8Rd62fbq7DqTf8xFbPFgli7FyABLUMEzWdSt1jUVyiIg0mY7L2FUVz7kA9MRU+13ZsD0PO
C7gu5B2wnpIpTEmS9ASXRhVj3e6dH211z8uQPw+1TpSls+4G3AUaU0Ui0ApMHJBvwDv21b7w89oP
qE27lEsOBAbdobCo8T2cvno1EJ2vzP2o0cQMWdWEyqpDsuTPwiVhR7wM9R1HX8tslspNwifQsDDp
BtSSKsGCxezQTscpcAss/wR+Cw/qiIiIsk7zhehKwKf/K/Hgz8xD+iWG5hAp6IIOgTSEhVdEwdAp
aOjGBAd1vX7T4fa7KFr579v8bDPoHQLFB+K7+PQF6Vsr+Zp6cidZco679rNv6Fcc0WFKzbPfEH7c
XQ1xrm7iO6+/8nIfnKH6pQ8kt1BRHxI3//JyjV6xxy07rPu1xeSOVvFdzM1ZZcO1M4d+N3fjDQoG
NbLePK/CDE1R4R3XxndFGmW3pNFPss7HLOZscnUeFnLG0MV3jlO/T555i3QK9lgzOSjn6zCaam9O
3XY2/3biJBzr6yqeZcuoSNdLinpM5XP2VE/eNTei8zoC67SG6qWznLeiw+yzzpSu21fd5P2rDRCh
YJyU/GY8bmNN0qE+ieqtnmlrGvNVDD2Zw4pxiS6ng+aNHUrHeAAdgmSk+goDzK6f0T9cvXyKl2UK
uB/OkMPDxjx51EmKTzeQmBiOS7++aUVb7iX3JNk9o3hc0Ot488O6GYvdsh0gkGFSSgVzZ7SyhN2H
h6EmWQ/TDgabzInWldariEl+MkLbeb0Oz5sT+zqAtTRKuIaOpEpbGiaTxZYJy4l23kzR9ztK29bv
Vc3g2akfZg8vatMMX3Us3pkKNPuomiWaq/HHdl5w7AMcGPiUCF5o4XZalLDHQIer1h/Izm0xqhKX
bmx2R8ap9/iJ/mx+GwVRYl8aFmg8gcXRGVVIvaFjniDI2M722zoML/g7AKY55YujFdc8ju5Vw33k
yG8j/nFUlwZDy/A8LuK7DBkYCMkH6vXkF+ndpA9XOBavhhS7dZptX3d4nQgcbfMZ77doCXGmLXm3
lnQx3FodgdKFPocm52g2j72WPBpkgJgtTAd3kd+m3b/MpB1WepOUmbEwq6dYwU7J4hjXbglhQ7bF
tys67ziVls5JqH2LBGkmQ3EOrIXv1JvMP4xh6l1kkCKK0nY3FDSODjoNj5LHj6GauG+oQEvxFJdc
gnh0qtCgHdhp2grKOyGMOPpFLxI8wtGHLkkoqJbATO1YYYTd+p668ZyX421szKMo2HqReyfXYXZe
T7+KVt7r2CQD7JJ34CwejGEJmCy9mB7JuASOCO1yGdbWSNTRFtSGGhxA3S04+0CH+J2NSGmXWLV6
Q9//0WExhq4BFabJcS4Pi9UcKDP1FfuJo7V3iQ1SzFHDccmp3qkhF7LMtedry+eGmDFsZtP2jJOR
4vFlVeUfgioMR9OR8FmuUeCg7/cAukxYXxRj+V9rtb60vH+hqYPFMKUB3NJr1HYEjAVJHpvmj6xu
CyGEp14wpt0VBa+ZBLe0dJF1l9MUVegXANZqzeCn7whmZs6BdJ5HtuMhl+JnLZ8yCJaHycRc7E4J
89SeLq8W6WOKhWBxe4YE9rhrrMUMutJ4cOryN2JBHVhj/KywLyrA5BxCSdivsdp5rjJOHZyVtHPe
2yH7rPHvLQiaQeHoN21BbB5w2Uy3hMjuNAESgq/khW0F+sbFpiRn/MAJcWwQcxAhlzqi4olfOs8y
fVnyIlajQzVjP+m6FYftAKUhdpO3JCqzS19Z9d5L4IPKyWGa2NwnXjTuDFUsYbbyQOas85giEh0L
AJKyEb9RQGv++aOIrWPp9fGtsQo+koj7OImmAJoeis2S++YUhfPKO0fBcFo9hZ4kXDTDbHiXRaWu
uKlAWFG9QBrUNt6PNevmrkEqbx3xYOM8OGOz3tCUHaf4kHi+4b0lTKRCcCblrtp4PY33K26x3dI4
MMqerb+4+Nedw+0a8LbvcRj5cpX1XtR159srw87VI1g+oiYBnND4q633ZUrcEUn1AHu9ISyOYxq4
LURL4nshZzy8HEyneVQkcNC468lhHXVtPDakkPzMiQhZy+vq6k8l0ISdsr1DjKeCL9uZ8BQZ47aO
YFdCZ4AgQdGM2Yejz3bNm9VN74VBIT8UeN4JgxDKzpgFLAmjrcb1/mB6AgvTtBe60fJcVMsLg7+a
mah+Bb37qy4X5O32VGvL+FC14jxpt4Z3J+9cy+9XCdtue127wZvPcjBCSxu4b4b4TclzZPav08zT
3+bN9vTexXrxZsVg0vrOabEjS9iVWeLeyPiMO41kUkjx9Vb1k4RDu+wte/1Qps5kwY7242A9OZrC
28f2i7EABerK8bwKeRFue1eK0dp5Ev04XWi5JFPqZCKSsVBiL0SbWdATPxS2/I5GemqOqzOvAF5Q
c7hpQ/WkS726FqM60psXO0YA91qTfllGgzIm+g2L80g8od6+2p5B5znDqhD2npI8rE5QIcjdwT+O
CTeL77aktvHcEDOSx4Wb7OZWA4wFy9RaXifH7U/kESJcan4KDSbodIq8IVcc1HZqBtZg3WzSBcA1
K+bI9kv7KtJyy/O4M/Dq4ioHnEBiGHnU1By2noW6O4M8Vw7gkyLLj2ne77f/tV12lzaufssI6Qdr
luE9xqZCuF1/xBzmYnSfP1mTYKE/7kGAhWVszpSSvNu6hVA5M7RkZMJ5mll5OPUtIxcBuavpaE6i
bE/vdsBP+2Ct4qdMq7DSQXpy2aTk75xNRIgvhfurL0VyajuQX6B8drpQ0EEdHPZG7N1ww8cIy3zS
jET3uk1OQtolkc9C8pNzZfm4mmPsS9ddqWDJc9cxwwhHNTTdA352AhXGfmS/UrT2dws5KauUNWix
7r2CLR9GyWYtEue+dy76PIeq5ZuUkghCqon13HQG/lL94Dq9enRd2sUmocRKueu/TMu4n9VAkzs+
gqNuT7HhXsRW9QJGX/cjEfOd6KcHb07ycO3MI1mk4S7h0UobJutjD8lbyfikmdrPsmKv0azRn4Xs
uVXrq5I9QyIbmrDHpEHv/axSf+zOjmDggUwxed+Dqm+/sYMwnEsRsNaLabrWeSBK7aryQfOM9w0o
zYInU+PWMUxn9vu7mBVTvsUvh7XXjmOXvXWukh9UgIoMRvTQ2vpwRxs/XUuWzgZ5m70h6spb5s7u
2dsAQub0bFj1VzER/5zbP5BqLKwB3T0MYdQOCfYyUbG6msOHnmviasbNDWC0fUi7GFWhrjm89SyU
GUewt5DCcFYiY1mCdSaFu758VCPiTdyxninF2RtoNSp7aVS38kn2fXYqszHo0XTobMEO4ZpdD/Oi
V6FkURfnih8rFu90M1AGKJ6XKm//GuVYEiuZ4o2lRGISol/oSu8lgXXSNQV3kCnao3RJTuAqCb2J
ym40zec6MQ+J6Xj7Zk4OHmPHeqms+xxSxzPvFuDY7qMVOJlzBqZaqOOU9Kq/M8e+LhldWJqGEjjR
HwxiwBhZzpyvETJyoyyUUFADIHe/s6F5q0fvZozfTi3vOsLOammKDxt0G+3YRP9qViM6d7N+GYrJ
gpnsQSotvt6PM+OQ8azDEL5k1lvc2+nZUpXtN2BX/J582ZwyEQHvmpMQBeSxwIhaiMb0jJrcWguT
rg3nhWNELsoJtDh+tNL0GQy5fWhtjJ4zgYi8Z6DpKLLVTdu+21MXB/w4qTuz+iKazdtaX7o0Np8n
BRdhS9aYMg1ZcvYjqOVsmrpQX68d6tCh0p37qvXuJsVAWBsX45KM5noCaMJ8GLQN1AUFqqxvX+be
pP7ss/Qw3XurUZ7Gqvo15TLUtEm/I8KsB/If6tKithvBsxBUCjiuQMGSaTrUHckSVTQPmTdUb1Aq
P1WgGYAzaYMwwDJkVvXKzTC8xo5HzJAnij7721Zwp/qtuY45KmONbTq2Ht80AOd+70y+fmYfFs3F
AiLMJsTRo/HjwkvuE4vCwWo15XN5/81s5zNq0odMq8r9ghgBR7V50Zi8YXLIfbgHJyXR2KgBaHsM
HbyLFwoqduYy8xmBxG5fnGiDCizEFCAAQJfpsOQvgdUvJql1wBZCz/az2b7Y+V+3mcx75moDNstk
zbkHMQDeJuk+YJy9WkbS7LvyTy09a98Nm5WGo6SgzCPIx2lmVRVqSl4zB44e0qn/nJX2Wlo2I0ha
3zxzroI8mgJo2nTopbNiVE09BCISjYKzMbC6TywrJMRx4wfTNP4ZgPmEepG/YbSdwf7weulj9rqy
BQpKnh/lpDznOj821TSSZaViVkt+7If8PrVdGbb1ZrXCVgLiecg4UIyOn1CCb4XquN7LMj1N4KUK
q4tIx9gv9TQE6PufNCK/1UAJu3Z2v5f6cmi7BvTNDG/CQLdweutu7hJwEvO7ufkbu8b7HdnVX3Mz
Wzgm9NqWGYhs5choBzYF9c9PtbbP41oSTGe8Uufwp+HhJBACf/DpExUc3HWncTs6UuwrFEfbNB9Y
mVbJJjlYJiW6W38WeKt8SE41L81S1F/45H9jWd23CyhSyTcrW83d6eWER1K4L7Op/SpG8UdrzHPi
Wf1tnA9lrZ4cZz7yt+8FXUdQRikMND2ZQ3y6txr+O0+NJeBGIFwoTbyAnPH8Vcx7tyWkMo3scqvl
nojOFQ8KQWcELjzuBaMwiMwjTgSjL3+KaRv79FgFXOMnGo0/o3xt4c2NiB97uwXtHXeeGZQTYe9W
aH+8DAOtdPHmN8Y6B/kqp1OKGcD7mxZP5BI+MyPvGO9cqgmR1s2X9NgQFGSKBApspjkwqfFmad8A
346YXZt2PUOykMg87OEos48otxk1cWTvAOT8zAILr1FMmY+l/cVJ5IeJ9ILhwby385TLG5U8jUGZ
EkuJ2R+xzAeQMLtK+fhn7mMj85v6p3KOcLGTvdZmv9nXiKTcDFgpVqcNvd5qEABpsF0o+gzHY3/p
DKDoGT3wAChE2Cb+inJ5lZm8jHiYVwbzh9gjkqYDZVHYuzHVJX8QvS7EQ4nICyn8Sbi/G/ZTAdAk
Z6Z6/h9KTbAvzxqcjnqGPtQO20jXdPZpMVGfxu+t7T6xHmK/Lm580vv6vsRhMvL3fCdCJVUAC+yq
4Q1M40/u/ZmHcMUeQo8ODXDiMEgBo7neGxDh7hrFnOBaq0X7yDMftIYiQ2/Hi+6xhMFNmvuVqMg+
mTDCeUTrbVEHcow5ftlIY+TOl7QecbWeC2d+XxLsfBXRi12CtIJu3rQgsvF+HGKnCZRKgQ7aUCmw
UwOjzCD9bULY4GzZOLYl6m56IXLcl+kPx+mIHBxaPc9AOkzGITaJmpYJcK0up7E3SD8P8RpYE+Tq
iEYIGv/mgxu/O8C1JQkZrvHoMyvJWDh4hHU2DJ1HFdD+e2Hf8yXaI1GYyPjJpWIXQLO8iYEfYoN1
HMDQq6fN5FurtkQDqvgH3eXYT9mDk1M2jjhO5mnBkqgQbXF0B4pYynWZ86MzHGvNy9AGjF1XZ+CV
skGGdHoKO4T2Cw8pEcKk74MsZ6lVzCqeSxWZDzZOoWQiFdQbxp+oZsJFnvdmaJE4Tiv5M8MpZOAs
5fTIGKtvq4uLh9BO9T8ZOu6g1JGpzbxzmECeFgNyIfrO2VOa5RtObNEXVHxP2nOU5ndDjWO25msv
tQUz0WB8GmbzuAyTHpZkSh9W1v7BzDjFpbGe89WSoblAnSN93WvypY7UQLkeT/tlbr4a1RXHBHuh
3fCcU1Z/GxF7CuTm1e/KeyTb5rwm1ZcHyJh0enlwY+8vsfmPFdxpmhq/F2ksR2eBpaTxHExj5iIB
rIFmL4+tPoIOY0RQNVZ26aziFN11Mncf9Wm9TK2lbhbRrpCgax60dT5c6tp6gg/dPZkb5GdxWq7D
dWRMPtlby4y5gKLzWlkerB/NNPeuVuqh1GR5aSt2rQmCg2XJSUL2oDhUlmkdZsqUuhD+qvCwrODg
9nW8ZeUpng5zQ+Lbc6c1mLrRCmpdePTT3cXSS+cwkmIOBY/7zhBbxWSeN6Qdex30CyBfYBOEHf0+
wZPfy/oAVN/bYTwu76aOHGB35ufm+ULo/DmzMJ+iDou9MR6Lwnrm1EeBR+OwzFaeStzLO9fWoOeB
88oidKqqTM6NQQsmMXztTBigQ6x/tnyR4SgZ4got0S6awGelr5l1V+NljpJ6DFbqRj6Tuzjrooud
ZG9pN5/TImPgVICEBezAao3kJXcRDue0+IZktp/H8ZAtxVOCZd2NxdHLmUUM1lzduw10JS/2J5tX
G8YUSWpvWvZA1sACz8ywSxO+iz3/dLl5S1s42yO2wTYqk0MU5Y9TBcJO8h4EWuL+1VR9nczYgEmd
nyyj+qrAg/suk2rSeYjfDu4Hvdd+O5E+gczKGIf0+0SrHazhox7OgwO+sVY/blY+5ysqWbuJ6gal
jjV7b16cfEcWq3AMDXedN/NWlDJlv8+Q4HThvGF9A8CylE8T4jqaOEdjJjQClPQqAn8NQcIjCwuA
TY2pxUEhb53B0UaxDdKllQylbZY6kcC8Tmp5nsyElFD85Sk8u2tWwNSMw5iFSQeHAp5FdnYQ4brt
bQ0z/uLa5ykjNd5p801WzQVSIu4c/KkDkvH/vaXN/I8VcaxodBzXNrZFhCwB25Y6/z9LwJjKjOKf
UF5STb14PMeL6a1fC07rHbH4S8WmozuZ2t4FraoNtdX+okwYjwsv/yNtyHNfa9VHL3AqZbqLKL3Z
rNh8czHhy3CbEEYRPeN7UUve8uTZaoV8Aktrcya31c2QJkAqVokQ9i+xkRaMjZfMfCgV89qyghgE
veXNSo0KJQdrdo2BcReX870wh9KvpNYcUbS6+9oJ/3s3bNITilI6y7F35pI9ThGOuMZbnFtENjL8
v394xn+sbXMkNa8D4tvQTdv43wuiDR5s3DgC75zZ2NtiHSeMqsE7dy5iPagfcP8SYs7aBkvdYXmo
DW9fYqWlwFzObQaixEDQwwun9pmI6cTYlefrTXJs24yFGQqikUzMU1qznCOdGZoaHUY1f6jqOmgA
Jj1aQ0NgWpsPXmGaF6PKWQI8OeiqhfJe3EUEeHrdx2aYm70LIPv/s39N8/5j5bfDAEVKQ9e3RZa2
+b+eHjyLIFoMrLps8yJRU9naQxXFl7QX8buF7M28UKHrFWjyNZGZjzaP/07djDkooV2XedIwuipp
kwRg5BA39cLZVC53GegWUkCKVNVg4U1ldvhvhfQKXwyn6jlm5cyRoHz3GNv8onfg38wKxEjGdpsr
lcWX0ZbfXTt9AGXewICdHszt1JDdRckZ9PR18jQ8fT173IreDjzZDYd1qbSXXmj2frMnhgoP+840
uFyNWq+e81Q907XT/DHkuRqxBCjF0bdLnFqdYVvl9DDA+AVExTt72jkNSzq07T8cJlhmdZrLE6b/
bYMNIZ4662DegacpeiBHS9TLe+bJ62keLYqRqpz8hj55W808oj5ADlwHxYy6pvgrXP0b7q93b2Fz
9diJcIvi5Vyw/OHYaOxutozZwwmsPisz/tHH0d3PLrSsLsdkpzbCe6mzv/zfQtY8MzOIyyOoFyE0
YneadtdKarEWQhN8lS2vdPy3vrExAKQuDisIomFIAP67D3MEzAfkQXUXWwg4wFy/F1aCLXt7Y9DH
MHDIG2jXf7/Mpa1dC08+LbkT/+KLA1E+cKoa02vU1XYw5bCA/i1Yb6oxulT9Fyt57nQcUEeWfiUH
ZBzvC9gqJfmCXbVusSOs3V6veTlD5ejyewBd4puNczNY03qHCvRf7J3JbuRIuqVfpRB7ZhuNc+Nm
LXye5JJrljaEpuA8T0Y+W+/6xfpjVlTdzKyL6rroTS8CKASQpcklJ2lm5z/nO/jhZXPNhNxdDaF1
wE5nHfVywpFtN/lN2Es8Pp357hSDw8aeWcw4D/SQ1T+NUenbthdq1UMnu0z1B8TUE9dnRmlBPl1J
GZRrr8IsAE4Q1FtRhZesF09RESWwXcAbhbNpoZ63zsz3oFtCyrxybXxvQjHAbIz6PpmqGTpZNuiQ
0MfBhlQvgkdIEqtzNWehpxErdKJRoojkspChkA92A3N+xHO9mkKYi5YxNXuIZvlN0wONLkkUr2on
FhxyewvnPoFB3xwYrQRDQh6gSja/Pfz+x4f6n8FXcfO3mtrmr//Bf38U5VizT2r/9J9/vS8y/vcf
89f843P++BV/vYo+avCC39t/+Vnbr+L8ln01f/6kP3xnfvqPV7d6a9/+8B9zS0U7Xrqverz9arq0
/e1V8HvMn/nvfvAvX799l/ux/Pr129snRVarqGnr6KP99uND+89fv7nCpFiZB90/SsLnn/HjE+Zf
4tdvi6+ameZ/+UVfb0376zfd+MWxYc1AcRTcooRkvv1l+PrxkZlBAwZIsoPjH/pNWava8NdvlvyF
clAUJMsgN+f+9qGm6H58CI+WJ13Jg9iizPjb33//P7yP//m+/iXvshs6ddvm12/OP3Vq0kIqdF6X
YQlY9eJPFaoEhDRLhVmHRTn4akRzGJGLFnh3ECUI40UjbnRdLT3dOHgRAzotuTPD7rpQ2gF0OS0v
8UbFBIo9y363NLUu++JAh+hC1i0LWLM1tSd6jXP22w7T+YIYVhUedcwMoVJnDqT7dNWDs0wqCCKg
hzniVJG9xEG3GRsQPnn4Gk32VsBE9jSELSvv7nkypeuocK+9piAKozF5oA2GfEu+43ZD9Sv7xZhZ
7JYhxS0t+PJlBfSrEkdbuV9rGck9Ox62GN6iYlNomQ6uTpyWdgsIw0Y8VvFDUgMPZq1Jm92cNfvd
BfLjTfj9H/2fO5D/9Ef/00radiMpBS3B8dYaFH2ijqAgtmN9GynkTiqtanPCu+fC+aX9AkcKA6ST
WVk7m3QBJnAs3mIZlu6Bqq1TF6b/l+pjLvE/N62yzgvXMXXbkpiZ9D91Hw8uXShpl/XoFCpYOG30
vVIEO+e/Y9g35QJkwIol7EQznmFUh1ZvIV6RoppqHFUjWANk4L0qaXTx+Fq2iTehftdyUgXdSMOI
Hj2kAhNDgefFKFm0YOClYXcFXfRseAD8tOijMPQbs2QK6QTG3WRC8GKcR1OdX6Kq9OPHMDed9jb+
3j46Iq6sR8YZmvO9tMZ9V9gnNNzbSdFRVxETKKwrr2cT3s/AWUDLDROtNpFPeHnuh87GbpTi9oo+
ELkFfpTx5BUkb0b7haBdsovkJqlN76a10lcdH3vI0DJDBtZL8KjzJVJV+VfphCaOcwRSszPeqlDc
yE6W+Nf7t17DOmRS17fR1K1gf7lDNac9J2DHi/Kk25w4efFYXOht8Y4YVCwQwlRmxc2uxrZBXghg
g5Ns5p+TTSpaTXHorkIkoKSY+c7KfcWQeQN1OqJqUr8YiDsr9vSTM7RMWzCz9EJwrsLzAGlCX5tR
SJKNKOWmQpQC4vfRgMsIUOyXqd7fNTJ9SW2aMG2Sqqvefk09ZGo/OHg9AHskWHM1GVdRzla3BBdE
94L2ZvUGbTwyep1arPtemCKttO2jP1eQjfycBAOpp6ozJegPKZOulaOJE5Lqwa7aZ7onIoyAOYdX
+g77bekhFs5rHOmGZ5XAw+cmBSRoM6Fgq7RMELnXXYc/xrQykPIATLG0cutDlpGY0gZm+TJDtCxu
CzZ6OG/vqSm21kKh5eFvWNJMAG2z664tyGU4cuc3sfNA9o5RQ9Eqe20M7+s4nZGmYA/SzD520Seh
E5JilXs1eFzrlc8/PsDBOmOg2rfBvTf//TNFvUKagohnfu0j3us3Y/EQucO1OfsaepMXZ5nAIZtm
AjxqMgWfMKeP7cdvv4vQuVYC3X/2XVvR9wIJd6gda0Fyv17Yhnjoo6uaOf0qBxr724WludJe80Cg
Hz2CriL0p4JMNCkHG1wupoXmig4l/gauXGCN82l5s7QzvcN3bs/2iijig0AOV9Yu1cB8xApVeFjD
aFj0MUbxCYRMBnpkDL7jgz2bgbv1Xec6q8R1ys51FE+pN7duLDz9nNP6xDB8wGsWp/RMyTXe+rkd
RukrGpuBu+reE6DBkZDJnExDKo0ujUG1BIMwWmfuqL6Yne3j95b5Md22UGC5SdkvIRCSzxXGkJKE
VK92Z1A7B8eshHh1DZCIDE/41ZuvUcLzW/JowYDIEHvXFxPKMKStFfQLL140gOfwFOr6BsVgl2bp
cyVsKmnwkCg3ja6tktu65lpLqY2NZ3I5ROXWEVuo4DuSIGcZ+hdjoqQHw1mGzRPY5IpdIGQFa6fa
2xhoQVeNpxbPWyDBPVIyVE7G2sNI6gVMfzyQXqBI8rpEWexv7UmtmwA+dTDsMCSsOhUcB7tdFYO5
7KvXzAsffcEsGsdqroK1NNujheIf9+W+wUOcskxqLQwZOBgqHLa0qBK6RRnZ4x3f4Z7fuJl7bQ7D
iuQ+PxvxnmHKAK7P8XYFVJreNcAE+fsJrdUuhxMQyxXA64OmlTvROVeO2dzmAQ+VWCPMBE0pKC+T
1sN261eaCk6JENehHLYw8dYZV/fQntpRHXQE0dnsNzrO0STSpiLiJzj0epBZEeJjITbzX8Yf83up
wpMv6hMgjBuQew3J2W6rJTu8iUddVetQV3Bg0BbLYZMaLzIBP7BxVId/rKSdpt5rUYXIM83OVzr0
8Ato40rnJinDBgFQbXTfPnHwVEV84il/1mEd+7izphdFX1EJGRlm1GbMAwQe5EfD202a/zho+ncj
NXFb97s2+RjkKaHsczGkPicqDJnBcZxWvZJP2uc4pxcl3VGxp1/VvX3n9WAItHAXcCLXcly4CBTw
oiiVCWoKO7roEFTBIWe2G+IH1KSi6Y3LIbRxLTIFjcPcXcQRwnVAaZeGpm9n10CxPwkLnDj4ndPq
fULM84KTYYunnr6heekMKCOg4P3gdXIL9q7cu53+3Ir+BndstB688dGzR3PbTEO2icKbTlaUeY+P
ptatIhzeaqA2Gr9K6eQ3SW+ex+BFUmvd+6QiBYto6pwx/VK+3YS3QlnPIUc0Eh5sXALOsA6nHYMV
upkQszPx5aTeJ3VjOQ5ReY1LKyAaOFSMWLiE7ARFnx5K8sTpo6uhC9aTA4tcTx407vdhMmjvnQGG
DIxWysQr7RcRm7KMojSknWLmmL8EwCW3fVZ8wT9tD/jKYeMUcbjiuZNdjYZ2784rVanXX7rEtEmM
cRWWObPRPaddcXZ1jrSteBukKA86+Gp4uKxaGa1ymed/YJQ7CL3bpGrOArt2efZ6uW2FTjDg2W8U
bougAtmdNwfI1QkNQGMNy8KgHFljTN/gokGTeXRH8qvORMqiFYS+Cgqqfp7K/p1TmbRmce5fHMne
Pr+Iz/zv/1W37Vf2/lUHvz+e/e2rf5zNxC+WMGc51PNsqQOl+fvZzPnF4jjkeS6nMMQuyQ/8cTQz
vV8cF0CQEGgNUjddNsc/jmYmX2W4fIjvZRh8lv7fOZvx3cSf9+GWbWL54fDo2qbU3fnjvxNsnXA0
qC/oDXKOPwf9Pwf9Pwf9Pwf9Pwf9Pwf9/y+Dfsiv3k5gkKY1QjtlksO1h8Ie98zbVe6e0VfoHx0i
B0OJWifET8ws35UD6TH7UPWy3hucD7ua6ITbKUKlU4MHNyWSCzf1FipWsescdbS1fOVIbeMV1VWf
u/0x0moO7pXmb1BCtn5lgXTu0z0V4Zyxmzw84Nv9qOBw7At/mQqwSWn8vbfJB6F2c0L3qLMUAASZ
TJCT/DeNB8R1QIt5FPLUKlPb335ts6c9XlDa2nVusKIgYYrum4EwNeqHCEZQBZyBoQGNS73LnnzK
4tdh6HzZEH23SPzPvmZcgEZPC5GkDjF4XpIOQPUwmHBY4MZ+VDKbVpFOwZDM6L3NA2oiqMQDxliE
dNEYbOmZEO8wcFAjKhvyCclrWuv2leOZwEOU4e6NkJmULqnYycIMj4Dm72zR8qvgrNvU+egQhADd
6Nr5bS0JGQ+mYlbvN09WTUNRR25x7QGi1Br/qyxMeh04B59iK3/ABgSSDtK58PsNBt96TbjuNaS0
8qqvWwshdUg3UaXb2wIiB5vr4dA20IpbkB0d1uqr2lVbZDpvbY8+RdXlnS1zhnDwF8lAYdQga0Fk
VNYH7Nq4wsn49Y1/zhyCEnRN3mVNf10XCdG2rE5JImVUBJHQrfD9rUHfuM+ZF3wPg46xcvoRTyVz
ZrkyJ/Pdg3u0TqLsuZJleExN81Vl9RUG4mOmmH2Ia7+ODJK+BKSqEXXBGmjWA5BAAmKpWdBDs/4B
97K3dhQOkKmf+RTa3ndIKw6E/8gwF+dhGB8CY0LLAioFhwC0tUruzaS+a6AmjXEPD5vQJCrCFJMM
b6uHoLQORVm/Dul4G3kDbOx2OE82fUIO/CdY6gWkxWAnekJqGRaVBbaG75koXsyhiJ/JsYPSWgW1
+RIUvBrh3PfjpI4MAe9T/VS5gX3IKzGtI998cuvwoZr2Q0GfkyHVNowVaYpmrqcuPRKDQ1FuEr/k
zzjAytMfBCn7rgAaIqvxUnapOFmtewoFWfGIvuflJJNdKGDtSz9BR/PKl87a9+2L1c6F0mcyP4GO
H7dT5U1JHjna6V57pwWRWNDllC2ULi8YHgj/QGVcdHXSXPrcNCjlqOWdmu4mSWmSM9JvMOgMoFyi
YzItT5ImeHIw3HDFRx/ExkUaogL37h2HUIl1F4yHwif4UjTqwQ1zymREei/8O7vpxLXuWxQRQqSV
KSPVLpbXXS2fZObdqEndDYa906a0WckwefId6ypJ3GHFzp3jWsUBsabpezWpU5IToXAD7ZH+2mQp
e2/RiAQzhPEVNJa91jcJgTit7LngBWHRsn0WcFZCO75tAu89isxPrmo6lUUy9woAULHA2iGrrah2
okMrph8S2PkQEvoZ/c+gmc5JzUN20YZ4eg33UdTDd6lF16kJxg8HVsCgB9sbjc/0r2HOBgul697G
DPW9l4VHNXXWNuAPvPQGc21rOB6EhwM/LdyE9LNeMFG50K5AUnnOebRQECmaNLpl0dGlPpJMviJm
sCRaRBlV6tE/NqQEEM5t1Z1cA7eNJ7FGNaE6eY44S5M6cwj31Bl4D7FltitSZdQscy8AeKceoM60
u8oWpIoq7dh6brWnwCi1Ww7gDakJzZ7SHTg/aBHDOXYLTOLIZPAAC3L+0ABDpAumXVABtMBYZvgC
F03wleWp/lpBx1eh/umktPXlfoPHPc6o3sTwKRnx2PRCGqWxzqHc4nQoX2oA4HMKxl+XwuLCE/jc
mvE5k/UmBeK1Kitehxn72VkI/9merlW7T90sXOKjkxfNxu2rD8gbEdHUut+oyKrh4JY3uMBeG3e4
sNQhkOkTPePejTNX9GJJF2Br0gIyD/0uUdwz32I4ZpoTkJIBPc2oSK1Tc4GNG+GCXofhMHhILXoT
ymPskhw0S1x/SZg+MWEOMF5fAoOi0NTByRU72U0yxCypRrBujPQ7rYOM5ptlxWLV1OGFlataVUGi
LcuyO/S1/kSKHzJPJEnQiLdIhQV1Kf4OB4lxpSimcOlv6EBcLrPhYUy9btf0ryQP6kMq8k1rtBIJ
jqdqRivn3LApy/Sq8LNpi4dmFce3PCGvBZMR2TbJO6t0yoWe5fYnTdpvUePbN42Ax8N8c5E1FfEf
w7lPcOnjtTaRGjN08CFRF6QvkjnzSpXBmSZ8uHSYRm4xafJDYQ+LUv+utxSrRLV7xtdNWlT3CdM1
zLv0pnl3gfIOiT3dFWby1Az6hV5dn3JO1zgEzI6SlDUt75NqawTaLu9w4NctlFbSKW7aEHtNJD26
Vfic2saw9DWihV4WrLPWudGq5B7LTrXyS4OyG0RFzdDjnWXQD2hG4k50vnVyK2ZQ1bpCofWsiPUN
iqSJvR04HZZLDY5QL/tyfTvGBLmcZkf50/Mwo8m6UX/qvPwYCRqMOzukOzIYblgAeLBEzHDcEF3V
ifKtUOpS9iVGxs0YdO/gMq7gKyEGGvojDVlc+lZ/NrLsMTTbKy/SoMngNSxsadCVbpqriN1VJe17
e6rESYp63+BSWGahQcYNMD14kUQV1nYIoKSnFIxg9IrM8JldBdNT8Ggwdsd0StYpMLZNao3XIzHp
AYhH6WF3NWyKTAT4YkJ+tCXyXMatSGkHoA2wdNm2p0kn6qwvKESP1mitwrxahgnrfleFn75dm2uL
YtGwaCj0LX0eI/NbFdX6dSU3NG8d8mRUV0VAcbV5n1P6g9mfGrcKcmOudZ9Gm1Ewzp4Vm3D6BgJD
YWWf5y6za36Y4U21BYFJkRLMyHfZmBiZWXObxp1unzyxjhlN9FmHvCv9245rznexlyEyX3HTmkAD
DBcr/bwkIleP5lfiWPWWHS3QKn2uYaVs1K7uGcAtXRwfQ1Ae3XDE82IWe54lZ+mUJ0vP+lXSol6a
ZbuwY2rPm6nz94mdXKoipRDMoAJ2GumYHAUvzSuHY2zCvncVdWRBgSdRDQzdtUiZ1G8MDwHvxjK2
8BE7sdEtDDq0GvvDZn+x8WnuI5gld13sQqN5jydt2A8l1kRBymLVRH6yygZh8QiUDm3V5Gbj1n3M
eY4thya+s63uSRIPZTNHqkywFdIz+16zscPDV3yJdJLw9kj3FLyMDbyDlqidMY6EVPwkp+4UsZ2y
IUM3xd5ZFJCU+uZYI1nTGdHdZklwg1tNXo1ZAzuP5baJSIiOXXnKKs/GUMxfLg1okR5NfTVf68QG
YaBlCWlVkR4L7y7QS2sjVXM1ZO+aL5d+33xCkBpP2thQo5ddaoIRV0NjP3YBaEHhM2uzAUowCRnI
XJS0hxi0pOg0FNp58BA0C1joBXkVoEqOF6g9NfN446eECEnfP7sZRNvSfNI7Nz7kGDndnrGaO1K2
7UOJXAR4D+xaX0MH+07Y8I0yJp1djTwSwaAIhN0y/IU3I0+NM0UR+JtHjTihAR1rsu8HN8eMG/nG
rUW4MOnJbFC4+2JhTI9DgUzNkjo3siREx7LRw0vR76wolPuobJhpeDdRv0swD22qwHs2Y6vBaU0v
rzFkFUZqI93xuWC+i/FFtGTs/Zz3rgPQVjCFZhPcEWDDs0aiSrIlsV5pWlh2mrF1QExBHaG4YFTn
dIzic+4QxPbpHITzKS5lfFekbPigOtOZjA8+01iQlcLm2xFnw4YID4QtMM2KadfuYjs/qKw6BuHw
PArtPhub9dBoMPws8G1Tn59Yyu6lo3WXoIIKknXvQmUbEUQbN5zDY73xXYnkoxqZpuQVVcTDTjLp
ZX/H8UxWNGFGfjwPDyD52Q2FqHTeKbJepWO9lMVISmsEnNsMnTgHImJP09CB6Av7oQgwa/ZYq/xR
J5JvQP70c7LRADij/D7Isi+tnfv8JrPZkCl5jSTleVGqP1ZWxThsmg3dQ31rzsuj6REqMemyrLIe
2FIIc9tNp4UtGc+w8gX2fXpWPc4EP3XS5dhuJWl1NqucpuIYujtRCGbvzOe20cQnmB2Va77kt6w0
tbN99SSTacSKaBcAUoztkAseaGQT1mPi3oNhAWw23tNjINeJpx7swYCdwDWuMVULdc1mLzIQx235
hnDybmliWAaTVp5MXc+pASLK1vggS0Rf31belOx4UK8BCfMHSXemcqhCmrTuwH6LegqO3ZVF0Adn
or8OR5PUKFzRxTCEJ2MqslWiGZROuTbpbb66wXaxNG2xwz2osWVaK0fCnCkeZGR+xxGsuOErqC8w
bokmHfpGpzU4xPHtl+Yy6feVrtUXqRntQrMu0HSJ5BqtWDvB0FEawFyvNWf8jFa9m7KqN539PsLS
Y5pDUpMFn6pshmjBOMCCgXGhhhflTPlutMKDU52YfH4wXLzvPTnt6MfaaC44/CZ+jd1o74XmVxqG
4LhN40bPq3aXJjjAVau/ByEbJ668cB05NVS02NnoglhViZNyWbtBzMFx7A/MFJfIJuEc7qSUnZbX
VVooapcT596BD3kwgNL6Dgfhnlmcr2EWwZsKlgq6XpIa0dpOJWM1RBDvBRRFtc9JVUUAYveZ7W/Z
aslVZdPHk101mavdWMnsfAn6/igg2i68RrVnA6go+Uu485y2I41qZ94Xv7QcsPvZR1gCs6KQmrmd
Sx1uMrqHSlV7XRUas+MtZid8E9R4wH7qz7i3Hi3QFBs/4FyUlWl/FdKpRQz/+Ns/PbAObjMKLC23
GBF3eI5lyXgok4KRuukuRyO+b4q4XjNM0xZ+hD8a9vO2K/QnlRh7mHzDpqKThDnoTEneJWLyiW2C
NzGcTW/A9jL0TSgQN0IeS5ukGlo2SPZHM+rzxjHACQzRhUyo8lmUMcR2uiC4qQF5ZONZGjBG43Cn
WyEo1NiDvly94OEl+QVwgAW19KI7c5QLu22f6XKZT/j1MRSJc4wa7DB9rOLNnFIyKHA3iw6aBwG1
3FGPfpFonLRGD4TiYxwNz1HawWipm3SjyQ0Zs3jlDSHlEYAn3Bwssj68mZp8rsfytsrJtzT5e93I
SzGKYcWUfDdN2jFvY+wPTe3BCKKw0LetdakIfBbGDMsjXaoPT8lo35Wqb9dl64DV66x1kg+f5Wi2
F7199yl/tZMau7GR8wZA1G1MK1+Nhs2oV+f9UQcZyH5pjSDHnBRejFHWD8pIPu3k7NHnGnmht/MK
ojkNW+zENtqj0bpfeShukZK4TS3vKec6JXWmi2XTarcN3SNHEJI8jUty8l5Y92R7JpISqrhwNC2v
5rL7gNDuc1QApttn3G6BJjBrlPm0wepYL23jjPtmU4uLTWZZitA42IF8Uz22A9gZQgwklIh6YyYC
TRdD/c0RB3V7GLdN8qVbSI7sWPVrJ6ZrUyAL0u5F+7TbO3AlS9hQZHYXlaBFXte4bsKs3yAAJivd
lS/BAC5ZjyaK4MPrKiis2UFwykZ0i0hKdmayTjYhnoyuRDCAM0dCyA+KA3QBhtz4vRNhXEhp+quS
wP9q0G/hFmn7wG5xjfTZdDG1lypzbkrfn4sGjPoWxvKbxb4ZwKN2dGP1ZSc5oko8nSkihufSse82
Io0KLh9aWiDEtqsH+yWhEYd2QtoISMYAgy2aZcdonlh6YqFnShtehFkSsIPVV6ZRiGVcv4kp31nk
oZYDIDTejNJk0egJ6/rTcNeK+q7ATbXEJO1tp+oh5bDI8uWCaKCeTlH7lAWZtqbp+8sJ/FXKwWJZ
Jflj4+CfQtxrq75cxEOGa8GFRiTSq4GzPINvYubWaB8LqYqDVVObQl18SYN3f+1O2ZHe+rNdsG1r
nW6vMp7A7N45aeiogHNmR4ue4aDejGMHhZE6NGuCglIk5dLLh/rYcSvnHpy4UJGTrDqZXScaUYJc
HTk6zwvKRKJC07432cSjpT2wXx721LzQNqXT7PgbLxvBKwvrK4w+bFuSBixNbTlLB0eD6SXJus4z
ly0zvdntvLHv0S16z8NHkmXl0SbMwFeH045AUkxhIBj/yTpC0Gz8QQBSl/DaMqmvYrCunL0Rk2hR
udgUz9kGkV7HyzG9+ofSIBThdyHQ4nHap+ZoHazxDdYSWZ8JunLltgGinVpEnQJN6aNEz+EA5WEz
iA30hJh67nBmFugd8Epyf/QiqTeyJOUyrelAsIY+W/YTaNSWUPECvMhdqQ8njPcPI6v5BuCoAW2X
LUOPKyjt6Olzo/pRcLD7Cbn4Cbn4Cbn4Cbn4/xZy8e0/rUD/hfmefMRfyr8FXOZEhyN0W5C59ggk
EOiT7p8TD50TTxjlTKDU7PCpXnvpqq49sEu8eMBeIxepJ3MKncUFsDpqxcqMMrpP0Baw/qBWuOlN
K+I7aKfvxITJtmMTnTL/GeAPwXZCPB2z0DoGXUQ/LlRqy/pp+/r3wjjSIrTK2/mvnF/jV/3HMM7f
v+iH4cv4xaUT1xOCq4AE7Pzu/y2M4/7iOR5OMNvlKKcbKNL/cHxZuMRsw8KDNWd05guKqdEcxcHv
JR3LwfFlGZb+383iGKCY/unaJILj8bIc3bBc054DvL/ze8Wqq1uvZvYd45fejZDua4o6t26kbbop
Dtaay5HMD8Mtp0d51WvJaoSTe9tvTMVUJJgquWrNtTCyfM1WKl3ZWgPi1fegTJUkBsDWnMJwJmvo
bJgiSEtla3D6s0lGDi7nY6oeLtPkmkBZvA3pOu9q7IJ9r1OWRLvBF2BaygQjpjyauZyK5Egk9jaX
lsvJgDIpBjuL2qW2iDB0jOKlR9a+wWm+aEfJMDz12+XUP9YakM18agm+SEAdogm3GoluQ4vPGfzp
o9499zZp2b4w5ZodFZk+LNTLykDwNUGBzrmPxhse8ppuFaMMvxo6xAsGA/QAEUsRgUMfg9Z9tweN
CWScX6PAmo03rj1POw6ldsqrB1DNzd2llLQLF7R7rZUXteijUPXdAKSpmrK9QWB74bIbX6XeWyAU
fF+T5HYvbOsgfGan5gBYLJ/F3sF+lmRi103LUyV2gFCC1eDUvYDtqY7mpN8ojUl5vmTTbBjxxfGB
IwSG0eD+bZ4M0c8cK7vBbKGxUeOwjqW4iB25jECKLXS8EsA76ehAgT/0lPos4+7S2ENH84xZ0nzr
d3Qb6kg0kiLpPCaUHTAgWutehhWjpbLDU09xNr6rUEGTyjqEqTweeGuXjeG81aOxJvdNij6Zj4/9
dGDwGhGqsIwNkqOXVMfZCqzSRC4Dske24fp0fxZyPebaBwOKk98W0Hr0dLxyC31ZV+N7k8topaGO
hiBMFk4X04HFSKJEMgMtBZAs1uhfyN9aX8KO0yYOVFlH8MIPwclF150rGF4lTGYcUgCrRsILa+oG
Kny3n2pIsEnF/G0Kw2MUkeBy6ueEod6mwSXdMTO7ViUpdCMrky3Xf0djRA4eXx5qJITOT8BhecYX
4MhbVFfOD0l+7I4ucVbGVSOVxL1+FXh8gzZXF9ky3Q766p1MDjZzfzhM4su2RtKEMkmXaRLOzTRc
4llqPlVBbi3qjt27iRdecu3tB8taJrR8qrTl2AJv2Joo9MoMa+MSdkXuRagze6ZlRm6hDZQfQczf
3uNOZlye9lBybc56wks2TFRp9mPQ2dK7sTY7vg06hLccFVGFQOUfGRgULwAKVOqZ3Fpddygxomwk
AIwNfNCJArUe401LrqfKycxWNUjlts2GXdRdhjo6Ng3PE2/Us3W3thhY7iryrBU1jzRHJ3cdOX+M
MJmxQq+SJtODpLS3ncr2NVTV1Sjdfhcp9EtRDghCIfIWnHykr64n60GIadKHT2bBNJIsmEsVa50w
8GKcHFpBudKUDKm0J/Lm2AV5XwuyDIv4uEqFxcgnJk4D4ahb1r22rm3YPEDt74ACW3MQX19OuixW
WZjqWy0b7kPzw6e9gon/J09u6glccV/xRFpCpwPqBNts59I0okW6D3SId8Yv6ruEB8w2ThxM3NOL
0JW9MeL83eZXk5yk15ZHF1OGmBPX/siUpvHXTm/f45wJjwnRAzsiGUa8JFn7Iw6p0D/FWrXxkMIW
yjDGzYD2u5RmXK4js5oxon648vX2EwfApsxmiH7OEdfOb2ovAcOBYo4UGAYvmeEDfuvxvTMbW7i5
EKtaY7AN1jKMTKg2pdMwEByqVUQP55L+4kc/IagclsZzjarKjQZd2etPwnMj5tbtRzs/KQpuzylo
9wlMnYVG5e6KzZLF6Kx8o+6ZUsxy6E5ma79aDYzhcJhew/A7BBKEuyQal1UD5C3J+uhmbLSbrB5c
JJcqX1YeeSVHaS+QUHZuUYK9KalEg06XbqQnIMcw3qCzEApSBzyrteKOdYHeC32ubMOdY9fWc0vh
1jXvL89BkFLoFP3CsZJnMeT6Jh5e0raxL2VapDSOR94GBgDmrggR3nWhhJLNniQSopwRb/RXLX2L
nBG5Qc0O/W0Mbo+4VXInWkZmrkhfCQYDbA76e7AU4b1vxl8ZuIGLaqxT6xN8sCJ94/TMA2RHyquo
ASt6Kep4kBUZJJaadj4TfnU0+4LSYu4wnLCXBMpEkmolDEszfeopB/ZQqi2RrczU3A+h0+zrouPe
KNE8PHCYUQIXobaSO1VAGHMqMKexD/6MyeVHaFCGojHEJEP7amn50oX7srLsEwlMBC6J2aopsEEE
8TV9CNcmcXoqBtJPPD3GpYvEbqCkhjRjRGSDSwMZBT06p6GiE9ZLGGCYAiPGYKw7dXFcb7DMnVkq
97Vvgp9HRLKG4DkEkYK4TQlibobXlplfZTa1qZ7jvjnAvFZdl9SrSg2HtG7sU2OJM4+p7Ba5eFFJ
XlfNDEWXNX1B2hNM3nv6BfdlRfll2zkbw6NDnezXLlH6jpwb3V2UkrfJoJEuVcQKo7BmbmzuqBaM
9nZcXOmpRWbDoXUektcp6fxiq9d2N/dGYQMQH3kNRMNjH64M9OYsAoULAvGpHSsN/Z7/n2fFm14A
l9Y9RSy02YbkcaY6f6NerN+3BUPttCIXw6ynhlETA2BOmmagv6+rN1mmA+xgGLeS6HS6o5rrIMQ9
GKej3JqVBk/Nlh8AY0ADKg9zDzmonbR53OW9fLCyvt+Z3Er/h70z6a0baa/wf8meAVkki+T2zrOk
q8nShrBsmSzO8/Tr85SDD0ESBEGQ7bfobsCNdsv3klXvcM5zLuh9AvZfPKPmLA4IlX4K40/WQVzN
WzSK2TyAozawZJHpC9ZQ+Hcaj+tihdyrsMicaYlBdPFTZr2bPxnssmz7UhHy9cGNl20Zh1NG1Mwp
vYR3Qc4UiIzGOqzHK/j3etVTbysbfFdGNpYtHe/8MiY5w+qhfC4GwnBMHypZ1nvuhjMr2hL9UWU/
Ctt6TlMTBUK5j6Id5Ui02AecT0eo19/KEQc3M35G7etkutEutg9zNXO8zb6FQgoKcAZQx+XUZr78
SIb3Bl0U4CICbza1JwEiRRzzZnqWuCUYypccd2RTRF54t0wyhB3A2rPsDvXEEzwXAfZSVBxFwvNf
W3DCcBbtu9ZnDkdNEoDyRMop5oNoUEHGeB87m9m4neSHKKof2DpD/fXDC3XaJ8NNeyvb6mpH48fQ
9NYlwJnHroLpdUltCpCKrBG+07Ybd6aS1J04zggK6535MFbYda2p+0O6GqHBMfsXqk13tNHA/AyJ
gNtP6ZiCrelYjvZy29vjY2EYzsWoYhy63kNQA54EWvfc9CZk52wtE1jauUvWg1FDcbU880XMBobh
yT5XtozQEsg9ucKJR6pNEFNdFTZcjTG5Im/aw3vur14bfrj6lciEdeMwLfapYpkGT1LQ73aPA5lA
W2Lo7gWhdPfUL18dJdhCUXcwDX8ckwUmnYsbvfGLswni5sxeuaHQHit14JA1QN7Y890S0bCbFcuN
mQxWH0p0whJlszhuSEAN1ScpNwkR6vlsoyAE9Ncqg6jAzGUvDW9pC2LlI00n86EkK6LP4cMPC6BO
vG6rlMMEailqCDP/00flespy3o74UNa3BGMMudpQIT3LK5+BY+zLrto1j74TkEukDNRvVrcb+WsC
dL/xjOVldJyvyTIe7IR4Xqs516TMhzahiO0Icl2vfa22+xPVa2km3y2ntdneYIfS1lAPit7ZZw0y
FiLTUmtkX28/On61quoXN2ELKB0wwQBMCBhGBTKfkfp8ehQnVGg/A8vpV+mbPXhPEMy21lAchcjM
dd8BFsxs4z6TAG/r9a3ZZJtZAnGBaXCrXBHsgwKooJOmx7CQT1Q66qmmrurNwjq1YfdOU4LqKt0Z
tFIsW3tt5mPRagfLecitU4HDzpDw6ijoWfnF7WeTINZK+9nbpXa5tqhiRvfEbNne2pnMoTYkxktb
jOewdXmqQsQic4grT/+kZUmOFZljh0HEm7HH/u67IT9vWL6rJtzJWdxjYV2KZG8W6jHD0rQCDLcu
O/N3XNoot5BJpj5ET8cCL1NY1gaGbs8d/UEWCvvgHqjO4MavI8lekrE3lPoQIZGHEdL5NlP3yzSn
ZoV42WbFZ0/sDyawY8WVzgdKWh3UGg+C81hdEobx0MQABbbFe5aGr7wZhEdK80MRkuywr0VZ/MPh
k82pxOLcIBchTF7BWwO86dTWVI8tpT/ZHuUhLpxxLwE/Re/0lnNTf/bL/KGq6qnrJL5LAMV+59Sn
1I/Ieyu5TFMQ1ota3rLAec9TAQjdA0Uk4CFAcYi2jn3ymtq6ziH6R9zZR8ukAa561q5wTIHXkdKA
F1Epj8svM+Kd1PEDS81mqykwFZLBgKE1M0+GIMvAsCymUMYb2x3EMxjpo2M/mKQhOicEKtDYItb6
poj/kC4zb8i4f5tFMKz8PNn7IrhXWkKsiffkOV1yujsiV+XOES1QHtZ/K4mGelNQ9EkIeya7kXVQ
ZT/r1viwSHhGSOd8J4a9zW2eHc65sHTe0yD+5ZGktuG+vhGSTeELFwIwHq1HSCtgwIjLNDG/J7mN
4Cwy7+1n4YkWo6l8thHn9HmOVgS1MqpCvhovUtPazKDUFQuFTt6akBLUfW67n2q4cnXLAbMsltPo
WJXTp9Cp7anmH8VlcCoa44LiebMY8adh5PAnAKhvBxsQ/ph2/apvm2PpyHudgwHPKPWrQ+B4PmTA
iQ8vHQ9edA7jtiIZKd6Vc+etFxzk66xQdz9lUBgJUg8zlP5S1UCE0a8iXlQQwDhk8jnFwJpO8btD
ZOM+r1Ev61EMdA/yN9xsufq9g6pkTo0NpyZrVuY2/P4rAF4+ytMcAWiNw4BkkKdUB7qINEUUXQAF
JK6du8hfUmT29LRZgWiyCltuemN4dIZD7GKxnnK1nMOjwsh9It0ete2wRYQc0AL7Ym2I4dgOzgnl
GYmumfqsRfcdNlRLTmg+9KPDYxq/NxP6Uyr+CnYvfwucsCATy/su03pr3BeHqLhKW6qRSax7HxFS
YCsi2AiJ6gIEcf7okWOS9U9pOZziUmKeR+YwondO3bmkVLKys1mTg5BWPEZGgaHYSOzw0JOJm1nN
BD5KbiKfdmFu4YRMsfPhJLCYFpQkRIK81b5Ajd1z04wp1Jo4A+/MgyIjh7V4vRw6U5JYNGT9zi86
7xTO7Q7WQHC0+/Ga9u0vtHfrpEoITJ2gLNq9kPtatRrlz+ras3YhXw4MA/GuUhzjRpXYpGMZ81b+
9hu8vaCX0VimNplMQ9IdEbnuZiIhNCzlhzE1BBI7iggCN7r7teO/1FWBtAxlX96gfuNsJUg9WYeJ
yrdtWxCY6HG5TYg+kbYrCGfHWs+Qim68xoQS7w0fwIjLlGVsiIIlHCdTyW5wWM0X5gZdbn3KRhhT
mW47g+Z3EDHs673w07bj/ZCBXBwy+btoMcSMoPfQWEVPdRIRmu6rNVhMDrOJiyr3UkQBU/9phD0H
kXWc5bxfJoNjICRWuLv2ZbZn434GlPVFTQNQo0rfqqI+Y9vg20F6bNjxu29VzFrc+jJ+zgYAcuEW
5T42ym3VELFJpkFLkV1BFeCQgsqOfJFsDlTSX8wMjkQJM0fxoFuWJfothHWs9Rvo5U3tk4fr8oGE
WIKUS6xB1hNrW3IoziLRu3YW7hhuaPSqPqc6ld02S19bKCN2SifsVsVxJrZvQ+5mhgKg2lk5Uli0
+6dJunBARyK+0qUVOxwCONcRoFocWPEEaj52iMQoQ8KjLARaNtO/zDXygwmOfVVRkQ6hidQz4tlP
3QZ4Vz8R2geBiMCrDOnhSQlZbKMBegQAHjixw/I2evGfTjrvzEf2nSs+A4H0yQlggdsDr89gGRCn
XahwKv+dRZq1weDOG2cYk+TJM31kHCriX2WPnGlCcN/PfGleMogHk441m4lIsPErrfP6rR/LpwJV
RsjjEQQmzFHIsxSO7l0o/iRx27I8H/Z17NxVEX4b81gSyYG/3RXRriGodx2L7oRZiEInosoxmVtk
do74IYfhnzXYjuKOaZf+PmqnBzwHrAxM1H3U8vnAql9sQxUnWr3oPMwZoG8092nYhevZ6c8DpLsN
I+wUyRKxYEoZD3K6KuExRMryfJuEgAx6hMIQB5ctylFvN86ezqrkwezG9lgajCfHFj040vPUCO4T
waG4ju4GOSrHSX00RRxD42y3sqv3YsrROSBI4iSBqZeCIUnf0fr2M/jfbHGePGtkyIIjq3TLYz5O
7yHRwOuwmctjWRvYnewjShZ+JWp+0FMmazmgqejq5rUm+FCNaJXSuLsuofFlt8Q1NGOyXToiDpBv
NbB9QuwUkdegvigPhLUg5YwPzMRr+vHutaYbqzAxndK+OfY4qjaRmnfpVKmz8LQqGTwBERg7oxFM
9kyA7gshoJvFJ7zLgw2+LjBxcNtRXku1EV3Qn3qz6g4tT+HG7HHWzCQQIYs0t6VFDgCjur1I/QTj
gTPSiY3ES8TEIWZPld+heKimZd11qDtIJ0ZoCKclHIkuE7FMdxJwjkJHcvPN7jlhCWAAsIE1jORx
ACfk14g0AT9D+o7To7r283KJ8YK4Ng3+JBRRWC6qPEZ5YfvgCEmqlDM5mnIM74nq0CD/bmUQmQ69
FnzHWrljeYSm0RXnnHE+IV5GSHM5dzMyYE5/J/+Vh988VmqbG5G3oqfgSS8GxB1j+qeoYewxhH1B
LwjhlFlck+UkMWb+LmQlcwyHKDhTFiz7JufZ6MzCeSXkydZkiToO4W8xMruUKri2/vDEUR7uki5/
iCG+lASwEM9ERl8VGUx38oqw1gULVAnIf1LtUQ0wb2dShAwfpZLi/V0P0oZypp7TLnfWs5p/wUH+
1cQgRb10qQ5irM4kpMh1ua/LODpHhv81hy5kSPXbiZbveFCvkZ4AKqxOoTB3si7UDtoL6rd5wwg5
3xk2A6nFhAMZacFiGA/VobLSryHjunOsqN7LhQfKaZIXqxTrYHE/WXJwxVOGbqDS/py0lHjyvV0Z
kMNjaX6lUZvDrugArQ0TkCNZA/hsKiwucX3S0rwjSxg05tXDUiODDEp+AxS099EOzZuKO8hUwxge
0na6kfJJCo2H94vaqS7dVySw4WaxXtLev1YD9s9SdIDVnWKnj6Wo4KFz0qTeNyJ9WbDUHVXeolZ2
MSnA2n7MxLzzSpvZXDO85szYioIQuq6A65QHInnOXYSUkzedmiF6H3OmSwyIvLG+I/X9rLE6UOcJ
BHWzu5vrXG8jDqpDlWWXHFv+QRbNVRIBZObOSbTDbVlg5WbFMU2HJ2HVV6ZHr4TGnXqJ4akuz9oE
g1LpkAoeDwasfZevc3fZ+5lO1GbnwgQnv8aMTmnlCLXBb4IzrRTOySEfTbQt0s/qMRfeSxbIsw4c
yBLrWrXGg5+Fv7nECAX3rIe0rh6NFZDlqwrvDjxe6R4jyrd6ki8Oeue5G25qlC9MOz+iyXvH/8L3
GSMrW9gwsTXCP7Yh7vrnLMtLX/a33HQ3pp1siZze1z4U+AaFpLnS+rgZgT1IjQNOiW0fmPukw2AW
rQVawFqauBGZ0UyQgJxtXfWHMGuufZQyy+1veHMe2p1juUf9b2VBCmHs7QQ+mvbFsTh6PPsUs4ND
J/2ViuhBf8hp7d4jPpau/O46cM0NhF9/2Ud2/2QmvNc9Mw7V8t924UeumquTwm7JkUijKU2n4JD7
ZPIUw22e+clrrgWEfT3LMWZyO2EUF9Sv99SOD6oQLABnvqTgOrJaU3XPQGl5SIwfFcds6bkXQucJ
b19eBp0t1vdwEJl88420MjpUabjtqm8/tM/sNS7B3H5lHSwrP9lxxu+Ubz74hX8tfYwoRnlJ67uj
/vhzyFpTvI9i/plzfSeVf2NJ0gteMMCy0wEv4F7y9Pmk/JbEr5idAtFKPbCMG8fntkj7bZuQo9c0
R+Zl735obKI+vQ2t+DQcJJ3YvvrhhlRtTw+NnN3hU6vJWPXrN9nqobbpXFEDo4FXZwKgr04dgiTu
t33WPkVd+KlkdtefKHPOx8m39gUZXW0w7KI5eDPd4bXN44coi8l/rK9U18/MhvT5JQYTV1NM0kuP
F4pPTuL+FLwRWNbaasFmHD6M8a86tHBp9DeqjDxSx3Cq+ZH7p56FXD4q7rFuuhgye2LVluJ4oN2J
snZiCNH94OgkiFrsa3v8SolhkqR6RIP3O6/Fu906x8azmHXQvc5d8VZHzVeR+MSAeutUkj1I1XkZ
Fvdeszvoq+LsL8l26lKEzd5OyoSQhPIs45afqHqR9Vczja98i48RF3lY7HPrscdLEdruZiJUiPds
m/E+dFQVyd1hPDeGzqXP2Vgl5b6iyjMX5x5wtKLBbA2fDb336C8UGtHInj//lfz1FizyiMXi3JBl
Z8kJ0Obvhp6vUvRTENIJAizT9aCh7pFh/Zht66H3+CHhBq5QYp/0bt2LSnTsnEmNcxqQ9pb8qRxO
0aDFV4LAe0qHGxE7MJz6tf6LZd1lsd2jvYRv05iwj70jJ3+whCCYRB3zZLzldvdlI+YOsDCYJBPG
5FzHsngzlvlnD34eLxKfICGOc2VvxrJ4DJcelBNTXh4mH+3tqkzH1w7fo+XnO7Z/Oq8xNjaZ8m9K
DLeo4g112686g1pnqJe/m7ZmvLZh8TjOHIYEyIs6uQtU6+OQkNRFnJjgKAMDwCg1z4ZbrW2NfEFp
lb7gMD6F8WNqYsWR2sSNyBbBatA/k2tyyOyG3HFseihVGXLBErV2husfCGWTxzIYtjHpfLrx3gqS
zo6dl717TvVEPnV2pvX/geCeaRLlA53q9OoGVKSgw/KJhYGa4wcSg9VxTKuLGol1oGcPIhlzEUDe
9/z8bnkeSX0+ynxDeyGoMsStkeqaudLYk3rKGZt2rJV7/NAwESA096G9jabmHFXqo2wEVlyVF2u7
kRhimz9hFzX87kuzqq0kxS7c4A0H56aq6SnPxh+lXCBzRXjlyjT8oG6eT+2SvFURmyXUBhs5ptym
HXdDqtEOHpgsln4na66AA+Kic/jDATzTiHyn+2WV7pvXi+BUxuph9kJzTfAOcZYRJdLYMaUfzRnH
+kzJiFm3WbNlB6DJ81xY3leR47tDSpUcHcu4Ojo9LloqPJNWuXwMtTTOQZn+rks7WhvNNLPPx3U2
VFCMrSjAkI53I4ioPggTNQkRv949J57pomg8hGi/oiGjKAy16cZL+9VSwAl14ug2mf45s9l26nsh
iRd5prnHHBHsK9J4G95zEdNnG/lvuL3qkAdXVoWnJArUE9tB3qu4+sY1c/W9JDuUKoHhORGfiTG8
k2I4sfFfEfHt5KVHYl9fAc0IcHip55j49wdI5fex7LFB2t/eIuNbVvxJUovfv2W92jXJtxEaqHVy
soYcJ1LPJsGPDISS+IhVFChfd46mriYKK3kd0D1jTE3YPLiU3Kn1nixpvG8ScqVI4iEkzPYwQC+4
qUqfVFDff0D6VJ4FtU6+5DOVYV2eWoJsV81izDyYkDyz/WTwbTlRxqqLiQARu575yOhvPzWeh4Aa
jXphrgnKs861K36PIplPExv2KCChgGjyR/rdZJu0KV0H+/x9Pdf2tRVi1VCMbuO6GY6QCerNRIhF
xmAmSOSBMBx5cXOf2SouiygCGOEb8t2zDXPL5AhIeJv+zHMUHqSIJoelNr48Qs3jP86i/Vc5oGFY
CPAlRwC4jj7KWy95d5f6VOQNTqbch3/IhCRWJKAujiIplSmRbfMqTLNR7KsU3hvZIESjMCcvC/sg
x/EDXw2buoVMv7GDPRDUc7YJUnZzpEEVe8xF7MQPyprmreWlwa4achZGyb2vZncVDvIJMLK/KWGD
H9hdmWixbnU1shPq0weyLATgjeVZ9h2md8uPT3EfPBejEe/bwcAxCDB85TDECMq8oyZPiEuUycHL
E4eKmspjDInvDCOGNfVMmT7A7IBBSPptwhxuV5BfTcnaYntLAK54mMVHE2s8z9NCmS2NpVzZoFxv
mAOeVV2UFzHt+p01u/IaBFgGaEQ7VnuN65zyYe6IGyjoxZqKpUqevlGu1qsp7x6lYlyl8Dbhd6BM
VeZZu5bnvPC3nZc8L6F09tLlPxMENJzNxD/wYDCkD6pSD3+J/ZL2Y53si+yPn7v1wXBEv+8rgsHA
OKiHemQ9Xgfkjvbzj6Rv/T1I2Yh5+rFvEkHJsQ9VX65N5np1EWxbPs1Vm8NyiAEP1COvctni9oUz
qjriXCZH7MoB+7432y+G6ZmrKlX4QahenDRQawQnw5pxx7iruNy6vjoJApRkRzfAVhtTHpmtPOKP
k2d+ym7IiP+EK1pIPE6kGa2FNY/bfIIji5LB2PF0Vdpbs6vUyU2ClD9kxJJeL9hT7IVNee+M5NEi
G4toqVbdouzF8ZLu4AdusG5MI9pNaPqxQZPHFjJPYJjE1D3sXqqMB9Eg7mzFsvPBNumszSV76xfY
AiKPeHk7blhXud8MTH/x5edrgWZw347m1U+RA6W59S3GXO5ZW/4ysnBrAZ9AN2UaJ4sZpNOj4jCD
It0kThSsSmXx/hniFqXLrlyIcCfP6LvlrF0zBLIPcaCn98jbip5FwDg8ZRLXfsx0dwjGCy4p5rHK
S7ZuVo2booXyb4U0tdkyy/UcIJ2VYcZsx4sI4ktH3DzNW8cKH/NZgJWDnK1jHTTjujW/y7qwV5jh
+AIht7i8cJsqY5zmhdUPG3DwQ6r9ZqU2nmFAg0NMF1XoZOgysxFKsh2rtW3t79/IdwzLYbiKjLVT
psjwJt/pTVIP5QAe6L/xwFXD3o1GY89IBNGN559IINL6K1CZFUOSVpa/Au2pC8G4zDlSOd7DdrQ4
YHHf+dqH1yJ0I3XPGbhxkFo12q+XXenny/WgfXwZhr46mYxjyex7+ev1Cz7yOed/59zYiKmtzG1m
dwIbZ6+dgqP1I4+BRDtYCH3tJdQe01y7CyMnTDb5QMGwBIhOukmtZ0AKJyI8k6OVThlLD6ZWqvah
Ow8I0rSPMdaOxs5lWpvxYQvtduyxPWJtqY4hRsgUQ6Q5fYbaH9kjBG3scNHiwZcyX3759QUz74lI
CJyVI3ppPF4kqTJyTTdCezDhMADsbIcS6PSvspzwaS7dF4rRhSwdPJxSuzkpSBCQqah7D3F6asdn
pb2fyXAkBshZCxl+ey7DZ8muucN7zdc+brS0kHZF/nG9mkxcQSYdHlOM+7BPDyadNn1zdui1G5Ul
lEIIxvzRIV+Q5hwZjnavVtrHWrlodgqsrVJHl6Gb6U9MAShL+a9HiDqBJRlAeCl+1u5ujn1/IRfd
hezBIGRMqvqCr4/gtfE+aY8t9F+0kNp3G3rNGg/ZDAKBqCmT+Hbt0c3mlx4iDHIo96VPVLMdtJ/X
w9grYoAtYd/OOxfTb4X5FzOX3vbgB461Mzi2lmzfOTz/g2eRizqIbBcWRkhW+D7Q3mKN1l7Fj9pj
6hK5wrjQ4xcG7UiutDfZxqRs/+0ojJSzZOnuMonZnQTEfyEoeZslo73Fnj8XeM+7JDXjbRSW30nx
gs3MgIVTXVA7I1pB60Z65LrQLupQ+6m9v87qRV0a7bVmZt6ugrFz11ZjfwQTPHL9I2HQTrRTO6tB
BVgo7Led9nFDGfBAp4yHEIs32WTvI5ZvifUbZjUwXszgC8JXdpdf0VzQnZgoXKfkZcY+jpeXXbOC
9C7GZktg38u40ABiOVdYzxFCMtS0mU042pfeaYf6+Nerjtd+NdI17WZ0mxSc+bEbngdXPOUt7z3b
jHjrum1yC7HBK+2HLzx0/pbYM+Rbdxjmq4LFkF8TXK8HYCV3+0qYwS3QPnuiZwaukYFtMv64Qbvx
iUyokSD7BXsZ3tcK036i3fvxcMiqp3oa+Dy6ShxBSzNtlPRnqOkKTQBg26MAAmQYmD3LiD5MVDcd
4tYmqvXEq6HNAidggBWgiAm2jPbQ9dmDfeuCn8JxMbhrGgHLd+DQ8AlSc/ppAiyoK2a7lbvPffoN
UEzhprUJFs7BHPB/SJhnAZCZykukuh/lzAHgazaC1JSEQfMSWsbZwNpoIsIXmfCMg+xxSM4iP9Tv
RiLN4S5YmsDQRdl6AMnA5NO4KiAN7NjwSkNtIFH4dwjGYci/ere+lp5y0THCFzChPYB9oILjWmib
r1YTIVLQELWgY8s0LWICG+FjwiMCFIXBUHIjaLYEJu3H0uzvtaZOoPhuz/wD6dZoHstoX2lChRHA
qhCaWqE0vyIGM24z/KGAiDXfwjbEh9ebagdm4CWykBf2E+rRADm56tv3sYyfeZGIOQKc0RHoxbpq
ggiuqRqN5mu0I6XWoJkbStM30i+e8IZbDyoHnNmVqzkdcyt/CXMjNb+DeTUpmykWZM8ZXxfXctZB
L5FdFpA/PM0AUX9pIGBBJroA9E2QQkzNDGFgyVreVU9mmodHfLzwgwiVSW1pr6WmjpBCpNlrt84p
jyZmz1XJUNwDVKJdLD3LjJA8sBUYJ2vf4ik0ImLtgJwQHp2s6SM7j9fW1hwUDt5roMkoOfednP27
R4FxGHJk2OaWh0peIAFwqSRzsWVCuxsBrtSavEKVVbAjg8YSkpBEhC5rUwdUS66ZLULTW8BH/HY0
z0UAdskjTXgB9MIaB/P4dO1BwFRiFwOE+QvxKTQjJtK0GHKT1oGEH9MBkok0USYCLWMthA/E1Vtt
iW9s92sfBI3ULBqhqTQFeJqWIM5V2nRHr8edE9Q1iAMe3npxX1g4MyqFcjNp3k0D+GZZtkh9PcTQ
xnsBGKcAkOMo/6HNYndPqRc5pAXlpXVNyWvlaW8ge9TmpRISRXF/Rv7lbEhNs1lAkfdU8XZyp12Z
6Ly5QHsSTe+xbOst0DyfDLCPftajPV5agC1UUJPm/8Az3IikVUCjYQMFQII6TQuKNTdI2bRxoY2E
FKJQa3Q/Ys0YIrbwqRdQh5ilIkvQJCIbJJGj2UQ8LkjD+kO9SbFF0Rqa7sUJJtaPEQrHvE8OIgSW
kPTT2S9QEUdN+hK2waOPoYko2XCNBGRcW3byY8k8HnY1oGyqSLqBqbR0xGoz8j78hfiYLtyNUnk7
xIQ2+MM0RIi0MDdU7xEy82esAVcm2HjfITkVmunEXntAQO3f2Ecx7R7mP+XAIIah7hoImr0fNB2q
RZ5o+fCiSsBRYzI8RXqILjRTyjQ4keD/vGSaN4WZh+sq4JPSLKoKKBWlFpJvMFUApdr0a4FdFdvB
w2A/kUGwYfgw78MpwYQRE7fE7RhAv2o1BiuFh1VpMFYzfNa91YPXec0TtiUeZRMBIcC7QWqZFguA
XhYovH62GrqV/cVvGfN7hryiTo1w7dRFvWkb41FZwYpMSR87wiYNyU9hSZnqLaDtp49sQJiMUWDu
HemXT3O88S317pTNfLU9svDc1CETxpn4rTRCLNMwMUvLoTRejBqQPr8a2UP7RIeFRbuPSgakThVS
nnW8pb7etsrEIzxt2fcaY9Z6/VPUhx+LUz6OGnRWMwbU4DMTAlqDqmtFsSueYk/F645tSvUAceKH
I5f8FkBxAzHQsu4mWC4xhh9DYn12ISELqKhQXWoM2wyPbXFh7xFxT4CDt016YbNzC1YTDLdcw9yk
xrqN8N0qOG/owa3PJvpGW1pzHoOC8zQULoION2lMnAcvTmpwnPLZaLMyG28E3S1lyyBGY+ZSDZzL
mGhpAF2kUXToL/exhtMVGlNXwauzNbhOaYTdMHuvNetQS8PtfCh3ocbdoRKs1h4XJwkxlzi7oR24
yZwsWqlReSbMvHqKwEQ5S7RNXHbu1DbuenElKmAZ0DYaj5ON1cGVFkPJkENH9dxmEKW2TlXQ6BQF
whhaLQfLt9uTcjOZqFNA/GUa9md4YP98+H9x0ZHfHj/4qEdRX721cAI3iUYGGs1yM6X3e4Al2Gf2
jACGLEw29iVSKvRrgAd1YNoQJGsGXtYaQ8DvJgq+Aju++2GOJ2P4AVtj6/nk0SdQDactaCniwwbz
u4F5GCIDUSZtkcfOyWS+v5qnS60xid5fYKJGJyYaohhAU7SgKi4dLjMUbAerH55DQAcd/EXGNcyi
IS1FSqMZYTTOc2I+tARh9glcDkVIJ8dyobGOHXzHQYMeS4iPmPDoeCIgkK2X/WK/9UIG4MqCEonK
kKwMuJGQmOi7m9rZd8XzrNGSvYZMclc3Txzf5LyaOjQPFqVkncT5FFIbu82z3FkCSMtcPEYtWkJE
u7a4SsiWY/cxuDAPqw9bYy+VCQDTFOkBu2YBzjGyVpaQF8v1lotdz08If+kRIGk21qtrV7BEEn9L
tVrtaosVgF+P+b5TDJy8btw7o+cCsTti4HtNIHZ69MlbZEjuaWouE0zPcQbuaXkvsYZ9xlA/VUcu
CRtOO05+9Fn+MbrLn3CCF+MnlHikSuwlDhK+4Ghvz9607+f+FmvM6KjGu+OUn5jIThBT61dfp6SW
RNsxJSqSg27Fyqh69uGXmpK0xr/TcGh8P6OSUbnMb2U/CLpIevZQk0fhoRJ0gyiwJJO2Z6csabyj
mFk3SpE5i/a5tvGoBbdA0GC2CCCuZtN2gb86582VQMrP2Y6wwlgJyTXLjG7d+mpta2PUJbxY9St1
c9aHsZM8GZm5UUHICIG58Nb0Y4FsPw3XSzBVF7Jz3/txYZTlgoljNJTc/5miC/vynym6/98U3X9m
If5vWYiWBOVJROH/bL++lc3vJv5WhG98o5P/mX3/Zy/2P36Hf/diB//qcJ95JnZ8V4iA+/YfXmz3
X32JmzqQns2/pScjYuM/ghEx7Tv8srAsR2C+/pd/uLGxadu2i49NSClJzZDi/5K+QcTGf8tGRMZA
XDI/GymMjmP/l5g+Qs7VEFaWRKk0P5IKx/2Vps3WnrItxT+BLyMtuCbEdJ49nONm+nbzRm2bDj1j
Bc1pFSw4MX3K0HuVBfVOoqPqVorFEW67/nMZ4mg/gEZed7WL5Vqwjqno4jcV4+sWhePWrGHDKLvZ
jXCNV3MWHuYw6LfdBOzKVrgh8QBg+VDts60S7dJcjZ76nVgswGezrh8hQVaPY5Ucg9mYD8yv0T9E
2dOYCfiqQz+TC85yxp7SS9JKh/nKcBCTzK9WdzQCdlezxx+XblAB6bVvtt1vA3d+N4WVHWJlXSaM
qwzWgGTJbST86gpIZd1NFCq9zSU1l7SdLIeLdedFC/JTHeSdi3Lv5RHmvjYDv4Qk9BgMzXmw6YiW
jElRlY32sTNwfKVG293mWJz8MRrPvU3/UtvtNf0uG/k2ZxZTgZGPjFiiEW+GxB3ZMrMyreItcQlr
QtaFgvyRrQXAJe9xRLS7yksQP3XaYqmUy+NQok9tQfNthsy8N9Stu0qEuDfZSs/EW53ayX/+OzhJ
Y6NBWZjyVTPu3Q6W+9GhSjLMECbhbFZrlVhPGfrzZ9QRBysqzG+gjcyL0YmP89Zva3yhVlRuS7hL
OyJjl33QoGXuCgTYEPSurlvcEx+sZwWFLA9pGmyL1QTLPTKiYS+tuKqp+vvkoQ2a+mFEwbkuB/eE
iMPchTkmLwM6uevnj1lL5WNVoaTZY4xXGtEnUmzGrzXY/DqgipAGIlI+9Evb/Rt7Z7IcN9Jm2Vcp
qz1+gwNwDNuYR0ZwJrWBkZKIeXDMjqevg6wqs6pNt/W+F6m0VGZKFANw/4Z7zy22EeC0E9P/PRRE
gotL8yHT2Su4OMDgbV0dshqfcSXdI0o3FDJF+dvPKxK7ieMSzfhbJUGwbZDhnW3E6SMlGapF9Kc1
Y5M+EAdNNHc9sf9phiDEQC02Dd4ozLII0Qn2LuRHhNLn7vLaOHHLgGEZxSBl+cEPGZxCZ0Ck3sTp
lhiBXe16ybGTwYsx2CcUxPoQjwZr/DHyTnTMx5AphWPDjh98VW4KP33VafikDFID58H9TNMIwBmt
3dTTEdu/5ilzz60rfvCn0RCH3hlHUobF1t6F3gLIZ07c91DlWqiQvXukzI0ba9eLakFCAXWOG2zh
AbGHfqIH9n/ZuBoF6cNpcxrRrw7I7R5Up/Qe81KEZjwhuKz0jU1idt/ApOHRPdhD+Taygtyxb0b7
n7oX5vpgV4VVbI0Om7Oigdkb6Sjx+ht/+oC18IiA4mTmcPgLC6kCBrJNHgWvpYNfiYobewyaDjys
cAGJ0juUtjdtsQW565nMsplIe8yB17zR3hakmXUgay2NQ/EQQKCb4rzf1yJXNwgSNdvoIYARr3HK
MlXP8AVcy2lAx1oTApi4Txiw5CnLmR0LtdFJQh/j4kGTRsqroSEZx9DieY+wNrDyOHkKMUGJKsov
FftWjqtv2/g7233ETrYL8Lr6LqOwuDghH7YWUKCXj+mqVKLZ51GuziiqEKKyIRlLXChODnXN7Aa6
ksE9pDUg0IFNZs2kYY+5DJFaaUKA1AcwuwjUW4zKfnzlSP1QpSa5GhccfQ5Zs9Da3vOk12xZCZow
AAqfmHc7G1oPVJyTI8wXL53aBayPu33soW676aUfkIx7Ch0CRTHrcs8nJANlg+n6xcbwixbgIKm0
reC9CrkB2eA7v9IQxcEQekgNEPwPtbnxKpY9cyvUls4Np70z/5IWC6NiYnCHhqrnh68oEkcrRkdm
YPQ+WdmRqclGRiJ7l4ER7tsowjE10tXTgHUYhnYscO/antjZiPb3yHhgB1FuxRITZ0cknxXq+HVk
4clDz5hvHC6pjDA/RWs7MofZkCp6cHryzqBeJw9mg/SgzoWzC8gfBBVcYBDQ0Z1lczpFBz8ZCUAL
1R3qwrYLAMklxRMmVlrG2r+aCR1CEq2iRU9HlCDXGVHZ3GncYC7r+nYJlVA+Qyb6gp/eNn8XuV7s
eDd4Eh9TFJdb8iqgaY/jZaxFhd9IBPBsZ/NSoXewZrLhEEpwsVXyPLelwzdbs5g1s3nblsDUhZi8
Y2m9RVEarFxErLB/9qPVQ77MSBQR9UYBaY/LlicCxdCIkL1AsckivDjZ4FAGipiz2TiSYEQTWIRu
eDqUwJLaVzx1wYOJ/hPlKlaCDhBKgxCXmqI6GM8Lih3aYZ4E+kka8g9vnDtN3lO777MAvm1RFzue
z60zBYBD2/FcZwYT3DBnYLm4g0w3sA7k0p9iAzYiSh64wUrhlarkQzQTaK1RKuzKReMit76FNKzy
L9bosucpoke81E/4S+wdV1eMn7G9lsxamYoczDgWXyXe++2Qet+k3Kds4svneiSQeKogqbIwmHZR
IGpuyazaDUXxGTsNmzkdP8ALZk+bErDayi/ddO9F3D15nn0LzDvScPaR5ejzIbW8OB2aWWmtZ8bb
m2pxVxGJyUSnVucMG2FY80iWo3KZ0UnzRMmwy+gBT1bA19xIhFeOvLuZsK8qhHHTm6/ZHFcX6Wkf
aYcDdjAMV4hHB6ZPVEl5E5Hhnp5n7aO7n82fAle5b3ftefR/Ymdm+uh5j3Bg4DDeTa8KjqgAvpBE
NNxq+ZW+eOe0pv0szMh5RuKJGETrF8TIy+kZRzyOU3+0zO7R0Qj+SjPxNn2JrRdlpxk1L0mCX8sP
Q3fdNb6DlytmGjkjvpuiVyT3W5Wk0Q3h+nnihQ0MTQ5xWDAumdWXys1v3uVoH+H12OielRrOKtOu
0WJmwA9Jrvub21CAYgRPgEmSqz10x7bQn72N9C9jkCkC470Ouitywk2Ey+YoPfHQdeZZGeZjDyZx
42hI9VnEwjjDpryDBY7Eo5wO0JR3smNuhbIxOcjafZ5Z9q8D2/cPMrsMAurOsuFiNsLvza7cwj68
7Sy5qVzcOlXGGduYI8L0OUKT7bLBwufuKxFuYjvH6M0TqOq4fO2qod/IeXLwAa8r3od1S22ykXFy
CQrEuk3lPjPQby4lmoWGs44s+6vlOIx3bfYnIiifO2N0wM9U4VOFY09Gn1nqwBYhohWjBztpFtL5
uPYNcsu5jVZG4Z7kOH0R7PkVEKizy7ziBonky2BeNpDFOVVedOqlAfIBRoZd35rKSY+sar/c0nzW
lY9WL3d2dQiIdPgevOC98wjlUONvaf8dDP0zZVzsACYyAhz4uWXvUIvHRvUPjRUGF852H5i5t0J0
4NXxt3Y5C/v5PYvHn4n6ejd10S2sKK+HmTKC4sA9kAEIEMFDF27HX6FP4K2aXmMvv/a2svgAq/wy
jsvywJxOUXrXfY6nsm8DrNgz03qv9niCyvGedGKFxuqtd5rs1PnlfBJd/nfQsY12mkEPkis+PZPv
rkgZeqWMtKQ+hElzYvZFtabKR2Xgxcb8hbQFGfR0H0xsfR5BPv/IGpaQAIi2iyc4CJFyRUsORlSz
rO9IerY0H6sknxPh4tqeVLjy/PWEPSLgzO/TITs6HupcxD8v1lI9EczxSmmt6Bz8dz/meu8yxt91
aWEn9Fq1D1T+l3CdeLHKKdxHzFK76M1GNn2gZEKBsJCJeL2aqbxFLfdB1+KgLY353cMJxLNW/nZb
i/NdpR+NBdw1QR/CxB2vyXCCc2Bss8j6UXH9mbWoLDNYELso75pDH7qKnHbgGmkIUJU6YTdjQEUb
RloHRk2rTQDU4JVmPdk7zMwqfz2EMdIiCPt2VJYHd1FtVHEN3RMrJCkDoSCjJr1x9JFV4eFPH7oH
lRTQmpTK1n0p9kO3xBb16c7W6nehMh57138xmoRn6a5HSgNt2hckK4vmhWt8AgxStRYz8/47KpN5
lwWkbYVp9ckx/jMhp0ViEBXrNsjjTWm1Bt2BFDifiKQ+EFhNi0IpFxX0unFSQkvPxitI4d+oP8KN
XUXfTe5zyjQfsm+CXZmiqTEQ+SV+Yd1JV3rP+v61MOhRBaHJK9avPuKOH2vmKrfG3DlUnWXsw9lj
E0Grxc3Gm69GdFnjfMszT/wqnb9hx5TeQJ0yIjZb0TPcpsaFB2SwD+oYy8em3yKRzne+l71wS76Y
drsNmgNeZvudhfLvShK/HU7ej+kudUaCnLT+jgtHPzS5Ooh07E+Vzo5ekI1IYfr1ANXXdObdZOT7
EC3L2mDSCU4WUBCqWlcDXrLx77mY7GzxGJnYN7ArVF2jDm0FsgvV3sE0mBvr9JeeK7yICfUeW+Q+
K+YzM492n7YlVXXo3HUB09yqYFXHQUOCFzt9u2z9S55ln7XFWQzoFziTfUc/Zx5TrICDFYqbToJi
HRuptU0Rg1SaI14NhrjUWmGL7dm6tf1H05CiYhjWMkx3XxJdsHIueLQ6JzvhYzOBwSh/C5/hoYpj
goI7by9kSby5kSwrDlgaaWMusqL4IEea99JHK63E1zTU/mtTuFc5+GwZ0aCAH7H2LIPndWSoiKoq
ih7ZEcdUluA//vlH1Cl4wmGisFDX801bFJdwxYgnyFvv4KVEKQ0WtIow4QavidI+lUARdjmI+NZ2
7114N4u2wI9NupVEM4lop91xSR26hBIMTfJ0DIv2TzWhq58n2Wya6tBZ9hvqH5wYdtGwjo0vvRU+
x466iCT1AYEPGBBN3qFkoNvSwTFuh5McKvDeoUe31Za/GVCQqCP9M73W45xwA0KdLtE/V82+QUxx
b6PROtujcwP8vkaLKB9ZA3QvSUtxCc935VIkP7Izp0SkAb/YXYKsxanNg9SCi3dkA5ZZw7KmRVke
oY3LBUx0XNBYwLqYq2tyxSowmgeMBgax6oo6fxLOzUA0FTg1GHc2LF3l33189Ws5NsE+9sKBtwha
fpQD5xFpcyXtYNxHofA2IvYundXrV9RpH2GIkSU9GhgT6K2Sl3HoYQNmKJXG8E87UTmW3uIlhEyP
wxj2UDyW2a7yMWb2Le1jD8oIeFZ7FyMVCjU3UyHP3eUaH0reuovynwRBPOyf6dzthYfAeRAJwhts
gm3ZnLOG9HZbY4j0/Qn0NXQfJ5iBQy0/2LAAV5HtUjkldb9K8ZLTXwPqHsfFj6xnBI1Jdxsdc7qH
QxMfayAmmxgj/8m1FZ7f4d2oJgsmUBk8iBZhS02IQtvV2xxF2JHzcWnV3fpk8C+vFMvVrbb+zomX
3xtKliRWF7JEWN53ZX9qaqoXT5XHkmNg08d2vUlFDOxweODkhMo431PeRiP1bpbq4D6lpE2MDAK5
roEveqGA7YU6dVdqJ7x69Zwc7Jrju55/hxoxB+RAICQEYofhgwPLmr6oBdGuPuTYVzt27DCQXqlR
s3WZcZKQRD2DdZ44BBLhb+rUaXZBuCtn0hWlS0nWlu6vJMYUqSXBc5GstpS+9Sr5m6rRWFsT0V5c
yvAtBnESU/noC6ovbQHKkUCM2Dy10YNCujhxqp08wlokqxnoZBhO8rB+taELYQaFaIAXFYd/x3MQ
W0PxAHxgazj9Wx3CTyIv4KJocx3RoxSu412YK2Tsi9ve8TtinpA8raes/2yF8I6uSgH78B3fxap3
7mFAZn0kO7Svqn3wMskGtbEO4ezctB0z91jSF5gcpqhE73rQ//WDrcpT2szk1TUl0Kx4+gj2mNzr
czAPZDEqpOHMxzZOk/g7vx6PDo/1ThUX5hZUpa5ZHDmo4i3SqByWOm4NUaCkrhsubeH8Q9NR3TWj
xoT7bz/l1Z9EKPWoRBChYF2Wutl4G4Yp2XZkpG9rqJGRQIpQmBOcJPKDuMnIOucyvXQMi4X3iivf
yBr/aKhCbb20OoiSU2D2+uTaRpLvVowgo1i0g0iz63mK10x1NI7w4K5NOA0yQw2yfIxzC9Wlmpx4
35vWXQcDCuQBl4MtwqcQVz9ygh5rttbymPR1hiQzwS8/WbRsUQg0gP3ousiGtT1Df/f9H3fQfwMu
cDaf8m/9pVj8T10ADqGc1aHR7jVHJICGAYIHaCmM9s4MCkWlD0btXsPW/Iwi2JT48O8M/Byc6cUv
y/VRi4XjluB1OPzRMsX2y/AoI2CUqv+jerN+nNKWX1Drs0YnkXbaR0akkFEQKHoy0oDaLT2h2PaO
PSaUdTnIc7OPJ4u0D4nCdtSLuciPIaMxNloJ0irDTGgc2RQQCwfs1R+txwlhx14n6nModbpmpApA
qgt7Mg/LRYa5Ky3ff0AigzindyGmWMHOqs3fQTcs+/0aOzs3wE5kwwGwXUHhl237RjzEfKJbA33u
2gfZCcsAWmEv269MYULAJE5iwvzeMOlGkc0o420oJcIFA0mIOdbONujLZ4mmF4tV9JANCl7pUE+g
4oyd6WUM6tLRYw7uPKfT8CyQ/6yN0d3QiX44TMCCodiPTcUMqOB27AqxR/lFwZSCfQqp6VLacMhd
DL6qyjAeo6PTxQV6ejbZapjmqyvjn9Bp4pNMuIzJBEB8M5bbITbtY2ZirwUPss3i1t5FI01E3wHN
yu2XeJoZO/ruzmL8voljC9PoNICWMi+Ji6yvdoLrMBh7dyrijdmNVGBTeFe1CBemxuJ2BTFgEE+k
KWTDTj88w7GEBxcwv4mCNyTMREWUkFT80UWEuORz1te8DfCyOh3GCmxwtDjMs4OWWePinAhciPYR
jU0UH/MxJzBVQHWcvCFfT03JRUy5syk14yIZyDO5OF8lcUbQQJ3Hml1+NDKhZ0jB6Wh18Q5mQ8jA
3r/ljZFsEerTggw7r5/Qzk7kLEW2Sg+5tfS0HEY53XS3lVDBkL/5XrMiIYpu0U1aNP48EJ4DLQxD
LbYXzdi56+RVs7+5Wv2wS7VgXdK/DYF9z0DzrV0HgSaL8ocwG52N8ORExWNh9SoQCJSqns5DRTJJ
3tpw1EZIRzis1VbSjyGWgmAGx0LS2KCb67HSulF2inFPXSzdfXR6OOsyNHZGRx4ek2tV0jKzwQIa
FfEFw3Jak9wWrdHs7wP7syC9IItdyDxM3cj2/e5QQK+K2q8IP+m/wxFfTaHLc5R6ez2yd/KTE9cZ
Ka/SUTvdneA4kayiSbjpAjQeQdO/ZIWHvjRe+dbwQrJVvMsySUJW7kH+6epHH7jBdjY6whaL+icP
c2x1BhIfgUAB+58ycNkg52uQ3sSHomQsPMuZ61rHL0B/xKJAu3WjR088KHPnk9tKF+I27ISEuEuB
e8YBAzEn48V302nnUZfDJkv3QSUwF4Yohw0oRCv+JiIavLZUW4usmrNI/mi7HRehzsNQGj4OPmtr
h3g98EbwTy7rtaHZJKOwz0EPkCZSIPOozqh7dHu1yAsqA+esidkDHGo6a0f6BARXjb2t3eg9j4GI
RP5rYpTthkoP71MfTscy4kMpcLdgNKFpNH41eR0A+GRg5mT230Ru8/yhJs7hmp65911y3+IOh0Mo
dyMcTdVUJ6S7ATg9ZD9Sr2TrXpngc1IFqAETX4EkKGKcyUIReTxGvIs0fX4OINcY3yupmvfWKl/y
3nmOe4MB0GA029Kwj7DibjECxUNJ+kWPTnIlU5Zpvu6uJRFZVxyfcqXaoD0awEoMoECBV+7lFH3b
YzptAvi1YDH7cFeN1XdtzjWXqQ+nLR0gakZUy2PpkopUMhZ3e722ww56IanAnUCgJK3pO0jEU9Z1
D4NEjxPZE/qx8cok1T54sfjlPlvE5d69KThK/rdTXTOjFZF4nKWZM+eXjwRBYmWa5ZaBP4fTxarn
7KQinqmW7ZM9TPjgyFOEVwe8KO7NO+TTQ/3VuY1xC9sGPa2EtEcEkx1i17Hqxt1bqFgcfc/VUvox
ImEM/lZ341krzzlJKdW6YP7Oq/RnyD4yvyOxz7DEIRrBEwZh/rDY4vDwr0nC7nkZWjQx1jQQ39Jg
Hsq2c0C0szDR/Dl+b/IWThImDF3JGPxY7OALAqX3jUPA4+SEC1TZNnaDRHoGSSjY9FYP0q5tL0mf
9JvG7el27eFn4DQ451Dqa3sAz4ezvByRPY0Gay5NR0mrvp8ZfxFPLaBUQeQFxeptk8VU0/Xkoth+
swobEocz6EfRwGzMCJvfgcucy4PfvXLJpKmy0jnXTvolDK5PoLizxpvhmB+dBUQydW5hGr/BG0t3
kglaazotIs4Mo4trrF3yDQEopxtDglHBNEcg5papyglDBpMqHEJOHjW7RCOhjgxWHAH3atfx8cl2
/l3PTO0k7KQ9ZIkvPzAFkS79zdSxd0xyMqbcDbk+49ZPuwFuCrEsE91hzpvpFrhCqY58yIBJ8EqM
LjdVPZFOTUn7NeSSQj+lgcQxUmLEOebV8Is2Y90wToyUBSfVw4zRMf5dY3s6erHHnmSCqyDz8LPu
P0mZXrBE/Jm9GXnjOFjnsoX+27CMl4RNLfiTmXO4svfFMIfHAXNpYsmc2StOAt/46cq52qWEOTk9
E68wZXlXp/6ndrOj7xRPbsiCV0eJxNGbHxs7v2HS/MEk/xpzeoL6Cck0Ozd1BTLFBeyYM+qqQvJ/
5kMwBNAxZY/VkvlhbU5PQz13u7bAWJ7QMPQ62dduKsgIwjE2oN5kiizevNj9SiQi4TyMYXQOr/1s
Vax+7YZtZw55M4olYeC89zVSU9EQJVXq6iu3fTDkwPTYWJl1nK/q17njm4EAGRb4yS+pkWENOF5l
rVJdvWtPPCrMscPcp+duzj4g25PpYy2jcc2kxlKSj1JUO7+ljQtLpt3WrxkuPnchHkU/4zOK/SsL
5xvL4HZnuvUrNcwuNDqLXC+f15ZPbltOr3CpCXR0fQavswWhYfiODPhYprdpyMPkAOeEPOaD29BV
he3GXGpiS9b2I6PbT78tvqOxvSVFR6APbvB9RQ77GsboL3f6Y9JapcJ9TwVwKTvwv5uK1hIv5AaX
+CGkVHuqQoWg2WUqoHC3NiOtg52LI2lHj2jW0eZNEMdNo4NqV+IjzufnwTV+vNl0Vw5b1E2SdmeA
f5e4ldhdZ0B6gQ/LgqXqEAKcIgI2dt0XKO/3rMOiD9cWst34+I/g5/+ro/5v6igc1YDz/k/qqFXz
Vf75W373TfTv//afiRdLIon/3//nfyVUOP/yXFuSReFC9UIDSwbEfyZUCPEvGidPLLIo1E3//G7/
rYqy/yWlB6HXM6Xp+f8zo0KKf9n8fOBBUfbAKlv+/4sqyhYCxdf/zk9ZpPgc+Za0pfBtx/zfGRWK
WLJZcXxy86VH9MSnhknkihiEmgUrGdB4I3m81lPPoF1HwY6eN3fJVBzAUKhsZZYGc+eUt2DW1gi9
hzSKcvHrAFilFkE8DIzA9i5FS69F3K62mmMGi/qkfHQPCx6AQc9jhgg8qZknz4kWh3iCHmL1J3QB
BKiTAXYOy4x3qWXDhsA027AwW3tJ/ifL0MJyVtOzxTMTMCYyql1iilmtgwJ7QDx0mM2c4e5yRDZ1
/2FmVr51lM+KuIaiGeKg6cs/DIJWXjrWWP74Qzs2VH5vHs5w2MET2+5LOwGs/6PHJLz3EaYqbVt6
WybRZo5c9q/Dr7RmGk+s59eCkvjH15f566RgxGkNkB6KdvyoLAqzFpbiStfIAEZrfEwLqlnZZjfP
6vuNNsTLxPAhYhsK+7JPN17CuGg0fH/lz9GuV0VyzBOTqWljbMeC2LYIjG1iTyVRExgFDe/glNG4
6kwTJ0DlRtu5ryEoZ/OpR+A+EfSwoSza2LbHUlyA2GAOKzy+hjrlkI2caw0CD2am2I3O4o+skfa2
vr8XMcZusYxeRHlrMc+NTRvf0w7sZFotJ5r3YPX8d41AU4crQ6/5NeCQUIx4GjIJRtXHtMq6fcU8
1x1xMcxevFF8d+lJcZSX+sHKLR9F0MxILSYRzghfEQPtjNj/lU/wdqzxWc72TLA9CD2NLVfxVadO
v9cOAiOnLL6gL1O9Ls+jrmiyKNarADOvxnmUBfyUX9lbqCiHMSgYbWuGy1BwMb0B2MxCmYI6zRUT
heIr7RbJ+xK3nudACnTmPak+jFZeBNeaiPFLXoqLkbu/e2IEWmGma1NBerVCn3XhEJ+IB2ioHWh/
osE7tfWfxNGbyqHOy1v55ntLRK1namJu5XHqc4h/temTW2TSR9HuyxDhu/BpVJIBmVfUNnucAc6u
CptH12FNBiJ2h2mInGTv1lZNRIEGRrOtvnSXUovmMGahTrz2LnMzLvOMu+7oCmo7rKerpi3sqza4
meUwvwFJ25NTwMrud5uJJzFWuOuwnOFKg0daTfa+672/cQx+znDHj66kUGDSt21z5ezcMv16Korl
mfLsp1pT6YX8yWFPfAxm/zqPGP3HN57EqgiOWuCe8piHzPT1hHqX2752mWeFUJiAWNpYFFizH3I+
KcwpBrimlthQX7sUqsRlF/0v9rkUtOCSl6klFzP5IKP7QZjKH4/GedV0nvMw8xEAj7q48XiqSzpB
KCssefLkLUvNr4guispM/B0zk3p8tCYYe9EPcyFMYywDt05A71/0itG3DnfeVH1okf41e4SZHgLE
SJWU2XnzA3zRHfInZeK5ZOoFzhHWWWBClfLZx2NXxywCjnwFlu+z98pHB0iPO6TJtlfwfIkp5Z10
QlSHr7Pvb1xl92e3zvdyWFrdKICfbJGJgxoBKsCYX0Rj/TXBoXwwLnExOIWMZiPDeU40U92kQiYh
+7c+zT9UNvJWtcZLnc0GYAXM6lNtbQEkglAlizR2vWgv00/b02zd3OyXNwEqS1ADRdX0Zvo15jar
MTeWp2DiQwhr05KXU4qGX4MpCWPPaTV4mP5rKz80dvJblve/FTFZPUIW5DJk0/R2+o57Vt/7bd4M
EwJZMa2CGOvPEKh3BhtgP0IwIYZbEPAD2d8qMBal4Ibq0WBs18qfOqk/4O0AuUv7ezSAzQWdt8/U
8DypUWzwnA0bgj1gpRgtn2P7aE71TheI1DwDa6lf9X/DwAOWgTfx2Po2OY6tBkSWxYuJ9DOYgV3k
3sXni7lOSQGJMfUW6UVND6UZicm9IMG1cuSZ2I9vHIH9vkSvuDFn+yEqbH87Dh5MxBa34tAUTxaq
mXWnfweOtIHc8sENbBkn3140uR0LQs9cT7Fy1mMdss1aGAtTb+QYMadvETNeqLT+Gk32JTOjboxs
wW7IuRZTC7lmEIDQTduBSfljZTYdAwtyS71Y/RadejPz78RF1ma74CMzU5MpgD9WC0DRRUXoTerS
PAuyTPqZ0SyDplnoBMdKmO8Hl91Mpey9lnyoqYQLB9He3Qa4kkEZfRuiy07tsikrEU/cBzt+rGgR
fK7fi85HZvRyfukLmcOkRls3mOOJvts4imBu0HGmNxHIFjQrkRlRCne5KBgFNzAfCK689fH4nJnp
nlWR8WnG3WOVx3umQCzY58zeFjHISBmrhzlrLrRMIwzx4JNMXQaRABxWCeKlXSPio9lAXEyIiyqU
RMyDbHblBJhEJS6gyScKs0T4sI9MWvIJbMZtciCuJOKRK4oiIGLcMdaqfav4YP3aai9zqmFe1tkj
++DdWMgzyWLOOQ7aBi9R6q+b+d1QQ7IzSRblI6d3ItQVhdo0//Uw/U2pASyIGQvjR5Utfauf2CdT
pqRseN61nFnhVAmZCJmUT/mUBiAvyCvouWoGHTXHmYUNKTZzsQZRj0pdgi/0nek2efpX3ovrhBxz
TdbsezsGiulXX6xHGBFdYn033rypGzpI1zfOlQJ5CuDSXiOi+pJmy5vhw/5RY/TUQ2ltDCb5SfGW
9+VFzRXp32YSn53s9zBwwFsWnC4/wF4cWn/jL0/lAP5B/AnnyTeG12RUV7eC6TDQ5vTZk2U/a/y8
PERzOCBUxIYPZvbiBvHfCqEXtVyw72r3lhbDh5rwNfpxom6pdM5JCtWlm4fDPMq/QQNXK9LYn4C/
lGp87OzmOheUfwkniW5QChAqlYNxGhjdTDOPQd+U3JvmvCkM9zG0is/e56YNwUnYCNRMQ1xhKn4G
QXut9fcYRIcxru6tctAoMiSaULRPoibR1rm0oeQvAIdF+oQO6RbmTILz6pbYKX0WQ8sF8Zi0BAcz
xRFO85Ek9WUM+p1Kq1OBsnBVcYU7rQWX3Ag2SPUoBbL5N2r4Q940+h62ioMLNwFLLJ8ohayOIUuk
q7TqAgIxMrHpEs37GHtkvyQL0KFm7BqnPga0XNJ55ogX8FHtszTumHYCyYlSJmuJNtfyHdEjkIaA
J4mAeMBD8JFTCzkwg0NixBhSmGN20w1rlEHrG7wAhnMkDBzCDHm+mvw9NQmQaN9rN0wn26MQ8VOB
omVrmBTuY3InkDw4NPM/ZFpmOKxr28xAO5Ojtxw3oh1ujfHZ2l7NzDahoGmDN3yDLRHt43M965si
zDYEDmjV5SdlT7JkSbBSQ9y8hp2+G7LmubfYhzOpHFYWLjc2oU6cvvgWTmHV86SSU9xB1But4dXq
UNQDiqtG/bVo1y0Hg3a8anzCScidQ6W9l0n5kPcfMPtABrDZXhFm8G3I6WOaimv/loRsx9BmEoln
et0NffOxYHq8DbrsPPisvjtm/oDf/e+hGMDGIl2wQRjzac3TxVyuOqdiKWvp/sjuCr+f8xxlo77O
FixxWRlbiwX62jb639Sa0CPAtAeUJ7CUMbkmy1OSd+cWlVRhR0AAY8Z1LENfCDNAmSLl1S2yS4Zr
0BmHZ9OffmqXSKCCbIcKoY49OeRV1dXJNKr0LEEad/5UXlEZbHQTxQ8wXcKSbU1D8D1cAvZQnCUV
Ksb0M14iBAfq2MNoFO/tBPCMB9E7eqSbxZaF5l+hbchz59umgGpRlYlXZvcnhnv9px48OLjhQ8Mz
jweCD4ZKCVIoGnJHPI6yfyxc8xZBiexa/z2InMPokKjHOPzSENVdNrsMbduK3QqbA0hhK69OtkGu
GdakT0mBsdl76dD5DFBy8WveDfJH+j6mFpbmPlHuRhXjgzHHBwsGZwx5CAtFdfJN+6yDYlP0Hy42
78yz4V4Wnz7oxKXIReZ7SjqAgoO8uA4IQ3y5qNwflQNlvXaYPnl3CQ2YRGUdlRsXT8Dy/kdGuIr5
LWPEoNZcXRYSCuNVYJ7ZLrQrJCYphV7sP2DsYMnku/ekrE59hpooN3dAt3xsIgPPb4TA0ivlycP+
skSxtCWaQhWJ96Rii4j/JjfUyjW7rW/HN2U217HiIdfjxjX6g29GNyBnpzJEvjmyjFHMvPxD5MKG
BjI2BbQpbIuQFOxd2m+JpaUB1zSPIwVsfLAho1qqPA+S1LXuwmsPL+aTiTtZEO4JuMLIinYSkHVb
iJ4cbhT++wE+CM4B6AvgVAl5dGr+Xd8/oOR4cJuPsoTy4z4vTE1Tp1uuig2H7XbBZpKOcOIk5LUp
Nv/B3nksSZJcWfZXRrBuK1FTNdoymIVzGu7BycYkWBrn3L5+jmVVN6oKwGB6DwhQgpLMIG5E9el7
957rpdkxZ+zHFB2LyxpFOaZcuD8o0EMtWXp4u70I1GMK43DyZjDHRnIkDdN4wzz1KP3hcf6fP5h3
GcWVgjiSOmLLj6IkMQ7zMoJv/0Fo2VUyOmrjeDczAR0fvErq7GqRXaESvlC5M05q0JCXUsWAiOIb
q27vHUW0d8dehWyDFZ7dHLFSAASVPawHmYZOkmFacBmnci8w5OaGIlKp23hVdDfDQSdk1wnm6Z6I
Iey24VeOzB7ELEU3jv7Prj/ReljCJ9mh/dn0cba1yJwPTERq5pJw8WVLH3YGWEp+uPWCP3vRq2ap
JTHKAqQljBsrJpCZj1emB0EAkhZlCTOPb7wgdLRBXhNFmRnLmdfZlftm0BYK4B9C/uWQgduVgHj5
DLALmJVzeC5IIsKmgZuB4RoPvwTsCtsz11k20I+Krn3xQjKsYnAI7OyemrYidnd9DvGQhyiO5jW9
N++ssjjFNCadGLF1Zp2EH14E98gwnF0JPXUE4ZlHAFWR/+Y1HR5QnnnfPUZQBgf2DYN8pBFYgQ+/
x0vIvvDRVuYmbu6wvK0HXg2Gwbc6qUgZEEONNL+RXBdS61dlAXo5RsLUB2D4vKXZ3pjaETJu3eof
aT+n2Dkkb0RrApGYdwfsuvmRF3uT5MWhTKEYq/Ic+u16xrc+GhzXHaAvSyTyn9MH6kWa4FG87hMT
8xraHLaTNoKnZvq7vEV2kYDsldQNqbe0Ku4bAjeG3UsngEPeQVJF3jpPDRGfH2NYaQ4mL8FzSOpp
CtVgoRX2A2shR1LWWXBVMsmOTeXtsunDwBliRmef/q2lsyaFXO4EutEIpCTczsVK63e7FOULLZGF
zlhJZ9RrIiCiN75CTH/ws+Fd96kgh+hQIdGwb0MeeNOkUn1snb3BveuhM4827xy01bZs7n0nvcow
P8jmhcHEcn6/2+zipTTccr6pZvJVOBCm9lYKgT2hQIGV7YOpX868aAvSstFsUx4TImSiO9UXh4Bl
/DUm8tObXjzT/JaiOIzCIQ/MevPsbjd24Yp0Nr/AX6R4aGLzIO3iJHqL+Lf+pqbrNAOajY4AR2IM
8PwQZgbVNq72o7SvMBBhgZorl7jYwIcf2HaPdaOOcQk4KmdJpL+TylPgVzxnCwsNq73WW4wbdFGm
Yn47eMWwpM83NfcIvLmLOMC2sLtLnb2Dq8vjuhY1sJQGtDKiCKNi2Uo+WwnV0nXPM5u35HPULcpf
fjGLZ7EEIQ5G/ERIwbIhn8RTs4diVQOvnh+Ieb1NPWtDeOxGzFNJml3o/nZVfD80zrFHvhSq9Gle
C0YOvrIqz8ybz6CRNzOyUaYdc8X4YW4EWaBaZM7uRsxNDT8ABO1ufhdHgCltwdujE1OTfMxLaR/m
23kZndezkPsKRA5hW3ZssSGGdbn3Km4oxayWbiOWsfljSnpbfdAu0XyuIvEwr+Gh3azriuuVYDSK
Z8AFzTa02hlABF87mzwkfBK8cPtxQpOFTJpu5WZ+XSCiEBPV7ViZHcRv8zeJC1bsBLcQqwHStgcr
pqk4abjGoPR2YtPzJjFjfBoj43sYoC9l7lHUwZ1fTrTWMv959IcQQfrCMKhuSfihfmBnBDR2TTMP
erOGmcg2twVzSk2AamolX5Ifw7g6jxHLGleNMGKsco9hW8GsotZPTUoOKiw0yhsMCAevAbbdGEfa
9ZvQAxqI09UIEHyhVfYpcecekKg4jND7jKVGuY+XM0Bh7fKesBoz596GRMf+/HmE4jk+jlNpb4SB
dyWO4bSzO8FDxij53AfG3QzU1oEEarYJpjNHJNXeeFV2nMsCeHvvcizWFnPnND/Nq3E8dhtpYS0k
qzGH7jdqW3+2RhkTdYWGSYTUEgCHU3vPELVekOiyMsce+rdxhNu7Ad12P6Po59fJA2aPC/Wj745x
TlKRTKK7ebsOEQHn/luOpLIiFwrkKysMV0rXXlMTUwoY7LHmLfSGgyVvJPGryzb0v5zG+XbgqPU/
y1WFl818mz+8RyyOIVjmYc1LN+cQASYKe3FXbR9c29224XwXCSw2jYMnrQeHAOjWIfQ1rtyTIcE/
cfewO188O32VnLbibyh7OxJi1iLzzpZfPMXw6llQ1oYwji1s4bmqqGu5zUmerT0HfU7wVecbrzfP
ppvccNAKAb57Tn4IuVByADRsB5ce7E/dt8dacCnnF3AMYco4/IHHZqCD8guQAlrZ9ecjBW8mB42r
9URuQrv27a++3Zd98caieKVGuvdL/TP374r8qyEUtfTzk6HZ55BCf2mpa4830CD3jYRmxp5NDAbI
6uRzCXeEYQl5u/R92FHqXenj7eXzjF27JwUZ6Yv1gJLlNQSIPbO1W8u6svCdDWiY2PPYTdsbVE3f
wHQfvElcoo8ubtacOs8lAG8EzOveOYRltGk1ak32SWQgJjKQ/CoCLH9p4ND/5nV0KL4GjlaJuxtQ
y2H9of+XxSyN2bZt2psZQY4cdpckBYAXHT1InNyZfnXJsgHz7QTGjIKhj1nuZTVOyzSnTg8h5pEc
teq09kLADiiV25/7OCryhcYCoBn2PeihkyxBIlIS6pLYlSQB95dblMf+yFG/Tj5dU211snwW1C0d
l9E5Z9yKANYhULdDaA/ZAtycsM9p9DrR4y8GKNp5sBM9zicaCBG0NBbqO6Mnbjeh4QwtZ0b9e3X2
NK+uniLLcbC/YAQf+/7A2R0a8dRtgJd+onKiICMMQwksugb2qrhFHdr25aY0BYwrqQ4h7n9ytUYA
Ro06IF451ZxWUmuu0KVYZPF8HHHPVlnuQ3v2BlhXAbosTpNPXK/4E7qTjPJja7NP8mDORdWgm29W
DOV+0memuP2IU/Fryr0XzAGU1j6SBs+7dqFdb7QsvSsaEpiyaA798NxbFkeNQU3+Ai1sTdQWvLmL
nrN6JuHwxBQML7nVb1UTQ70M/UtLZ2GBMG5NrUkWAL/tMA5L1+1+/PxGo8YJrSJLCJk0+1xRrpMh
OU64rRaDYITT46uTuvEYVRzVc1s7ExaISIGCno3KcmaXDW7spYVSRQzi0pvx0SurbU5ctE1QocI+
k5IN2eMsjJoXN/LOmd7gBYnbbTpoZJvDjSMsZCsx3C/q/NFCMLPSUxwiVsYAYQJuGfaPY8eui44V
+kxZ0RcvRrY09UwTjdB6g+so43KlEvSvpZS7qE/2uXXoiGtwEk5qXon7n5QA6kVowMvyi2sDY3Gf
0vxscMuPRrkvA7H1h2yrte1L3EGgpqDM8EKRaf/DkRyRkyn1t8kc5UoLHd6r0qd1iQiXpRPLTa44
pwdD/Mpv8sGFljqCEa+311P+Odv7i0lWJNrWTP3xZZxSAyCBHbG/S1s89F5n4psgKagZX7UIORCu
6n3Y00hsKcRAoQ37OK2fgnJoLy3tpTT1jpHNuxAAKu8cYt8sNMiLPDK37SBeBxe4H6ixdFkVLPeq
gosUR8dQjXthNej3Oemnes4OCtcocDF7t0N3Mux2mdJv7qYKcl2K2y1rHE4mU1Tt+aCKdsjZBcy4
aqRFLe15Ox1R5h6DwCkaHetSzx0k0WB6qPxsTasF9kReA0Xy9hL38iKIO0BEuOY6bYLGNLAxDZqJ
q78fD4U7xEvf8s6jw9wlxfkO7voQ0RrGORTgObaz7wDhzMJu6bWbRvFWFPkzudYvKEFYbN2Jlpho
aKq1uBwEMzm6vY82X4iyh3lDvZJZQ6Nn2WjIjkf5NnSvVaTvA9II06xo1oVC+GRirTeIoPcCUUNl
iOXS1OQ94runcShfegsXxWTvoYkPC0ezbjTAc5C73ZyezNos4ExaPnGn1cQ5kROBcpn9VjRZGaqu
KDAJOZb4GSLt1rFANAuyNtNI3ZEn45/01r8WDCmSwUg2eG9w00vgd0hKT7NCeGP5pAsnAvbGXKwW
zmMsmOX6BmFVrP7U2LT46hqirFSEFAN/glFB91+GHyFBdCvyjskIwGbnGC49CxJDv2u96ZYFEYRr
S9LHqvDircVIylKfuAz5gZ0tC8dpya27SdtrkYt6P1lgvTVtvMmrYmVJbPm154P9zEOo+3G6R1R4
VUkNVruJ5lXEg9ccsqHSfVkJtF3elK+jWAv39uQ+FIn54FYZ2FV3aCDHoxko2vLGaQkBrMv6LYsl
4kLySWmZFVqx9h0YZXHoESdFXZZEccErigZbNWjr6EwhM4CeG06MAuHm7QuXaoqPQiw0luBggEFS
FwfRoyZom+FtDAFh+tZT1ZHE0HUsZ7pF8k5VEdGTgfeeXanKvws1UtfyaKVa96u3gbMVhXPFG77N
i+l2bKsAKqGNEDTJ5vI0NxEm0i3MnHvs+M0iYRy30gLzbuigbQgCykg+XsCJJ0ZFR4yWSettQi8b
+LcWLcbdGPu0qxQvQq/TY5l/+9YqKOdwMQ5UQqguCehgfAsGOcx2de3d/vxLuioeU2nuHV4NS4fD
F3NIXdLXu+oNUXCGmCCQK//LnVpayvPxK4N8EeZXt0QuXDvm3HpdkavCxDyC1YATFvqtE5w7S2i3
VdAQEaaem7dC0Fq36txcVZ11VykNyidgCH2oypPdIM0NaJa4+lvXD/DbRcYZu0X1jdkf8I5/YWAo
VgGud+SqpD9QQhwDrfnQBAkHrfcN/ZggClVtAcgYEGPU3nAwN2ktgD2191NBJJdtnnEG7gzMyivh
W3ckPD2ZIbHDjaB/CO8c3lnnrLT4KwBNNHt2GNgZFGEkURPd3j1VOrtzlVQf4PJgGY55sqwi2gei
6m77oAeaV4FAMaCtYi/CA320PeTubu5ficTyV3OqjCO5tQbIDJAs8t1r8B2ncOnr9Bw29M/Nz5ax
Kj1mdDeB82X77pkZ+YjHLL8mfTyCvx4/Quzuy5aUEqe/t+IqAcTbcdQiyHKIWvoa5n1SQ7WeUahR
3XDP6d4Zn44RPdhpfqNPxUVpVDGWzUEQucwMy3/0TWftCHqYhq+9yro0tzmd5cI2vidy3PXJrRcl
emJ4msAc8qhf5jBT4uTRQgSyAfsOQ7UrkQlE8beZFflN6/PJ20kRstcio8DQtTBFOlO0Se7uDC5N
jcQauKU/XukqXgvK06SInjWHka+A9+PNl2fy7j3B1KgRL45RgLDo3GkzAgqplbHheV6mcLeh2bn1
urfTelNCzKFZRSfCgL6A3Sfxc7EpaK4EWcGNzQIYQEQ2My+IiufIp0LC3C22lRm/uyWUgxrRa3TB
iO2RWEpcBDYy1A5lygDP1+jBddbBYUvoJAnGZBCU96ZVSTaQo7TjNf+OZ3505apiVOoGkvqrctuV
R2cM4gRxsIHTvwZdt0W0MK0yd5Lss0a+o+LCgm310Qr/M4lxAAcysjb2GU4+9DnDp3T0cT36bbJM
p/HVihN74Zvh0ZSRQD5M9y8h8oceMzWwtktje4vResdUpzozygDBgcF0IzCqsoLcCOl9Wh67l9OR
hAkkguZUqR/pXVPbSA6r7qwfKMxvYkhoDloOVnmm+FqJG0AQTZBEDR5XNUu/GqJomSdso6zeVVGO
wJ1Na8lI7nHwnWvLwIkhCcemqKZ33wHWbQbGKeIpIpByW9SwwpkPJIyz+IbNc6AZL7mFQt6Tsl35
hZGhU61iXJ7Do+BETXh8hKayJN0ppInvVxJIA9L8Cej7uprKN54Q4JC0QA9jgkgWsiTJAu70AxgV
XjmHBAOrowfHbBBdrDunHUvzGDkEtXRZeapLZ8d0iV2g9WBl4tBZdXVyOzZVuCBo1V/aDZ1gs7c9
bCik3EJp8NsqOUIbXZtVpKCtS3LJtFtyFFU1vTu6/ZWbEQ4WQX4KTpytXcpn2221w2gUG4uMhpXU
GH8zVhNT9yMslbV38FnpLhCqfnyknytWFXBOxN6P/Oxp2XbVj9C6dfICeEA8NuhseVySKAcL5BcH
Q5r3/dSOAMUQh5few6TT9F5NA2og5cJ7ZwQQuz7zXLKZYh2lhTBoUntgJvjdi5Wr8azInuTlDmgA
uhr23j2COSzJOIDMeNbMTN9WzLwyCTDPNfglANF8RZbY+6373Y+Iw1UdMHKEcfPz+KrsvAQwxP6r
DuZkHDUfiPHc4Lp1YrTuThYwf86nPZOz+Eymx3AlvvwGAoYDPKT1WUAD+9AmWDNrFN+oYcMvTu7V
wrbD9wpzHC5MfNA6QqFMOG+Nwk+aOU69pvx6iIk6rKb2JYmyg6toV0kO4lly9mZEMogluc61BLCU
KZ+bGKceCRbr2sTqz0sxa53ZZxXYkKml550Gj21gbLCMbqbOBAtQPJmjusl8+zX7ti5oFnMORcaL
pjXfc0OtMkbcbiyo5BQF50wDpqNsXJU6KdVLfRiu5lRjsR3VW5e7X2GWXTPl3U3dezccCuK2WbZw
+cEeKW8h/uzhlfESBxyMS5+TioFAPPNfLJNqxcDwZQDdNIZmD4sWBdUYb1OLFSdLsi+PGBJJ4EKC
GZiJRcmpAmWlX63ISVebJgDuw/DrcWguYBOWrfschCSIqumEMrpbdmbAuICYWYJYQUUvqJzJLx8+
i4TToVFHm7oxqgUJwdSaHcYk6ciV4dLyL9uGjBWW+iWXAMHL2qrqPWES8ZIe7yX0TmFqQgUo4QEl
QYPio8juyPmYbpK9FsTuIbDn1ofuoU1n5GYxvjJ6rzi7Fl3z0DmrnMlJkeLRghBSjwrjFZW4q1cM
PbiBkDzOKsBrktTpNglvwRajATRYt00RXDJGTHGWkLIRQZUbIm8xhhzVm/xq8yrpZzUjfmT9qdu0
YCkxEHn396P7Gjb0XEXPRoakbwf7/j1DeQK+JAZkS0dIJAMiHwKYGwVkHM/7fMl4gvGvZTmn0iCF
l0brbqPb2V1F/xni7fjO8HgPwKMCxjSiS4sgvrjyKI19RISx9MV2EJBnXOPOdWBK4cKWzEqT7sAM
PFw6kL/WPoDCpV1ANlKJBzUewUZYVg/UB/1i0Np7lwCAle2PN27IbiwSMR3bketYk2Omuz8qLsOS
pLVyA8MXlSWoY7dFjCRz86HKzTUEijdycm+GQj/+R+8QwJW0KbU/KdWtYDJNxB18LsGgye7Cp9ow
VnXH8E1P5X7MxwuQCHtRf3MaR/ESY/+tB4Lh0xdAzssBU2M19sVN4ejVUtdbhgjGIXO9T/QJFzJj
xGLAHI7jieI78dV7LK1rFjjTjVXu9SbfVK41rUwOOImbf7udPqzD3n2QGRwVvaTgEi1tpyjiLNin
+beP1GzbtuVrEOEiwOYFScHFEdEbNNyCXsARKvBvEfegFhWE9SZ8BCwCGw9czHpQyZOVoTlCdLZK
poEzuUthnJdMCxmSX6AUZRsncb/8dvh20Lvswm4sKahXxTyGKfE5HZv2XUTqpS21W3QUKYZl84bQ
kV0PHFhJDWP3a9IZN6WdXWMsOkkJUwc6gY+vB2vwk5ywodXQzVRKV3M0toM7Pvk6yppWdFe31V/0
ISE8grEayS/WgWYhtJAzGS1naYnn0fVPGiW0+QHBgUcqPEXK/x6Hy0S1xVlwqQUB1s04chboNUOL
6UOuc1TDg4VzJFxFvER4ZQ+B5zNdQp8G8nG2Ii6R8KKvGP11qAW7QSgcw8Y9D905mI+GCImu/nc/
yOdpWumVf8zlvR8gIgyQSOU+1q7PmsGFkRjHPpl+MM96mndiano0C1xbsvdKxzyNzHrEq4ZsRWKk
iEod9ZeFdYlWyIoNhBaGdx+NWKA1HXyNjyggUhVyHjylUX2bVNtwiB5RspFFzoPkuQhN6Llp36Gm
48/BeUwKEH03SOuVGy97rCt1jM52yItdL/XbSEkFeDK3mdQ5Fzy5BJ60/UNrBxq+IQc9sJOEl8kp
VhVzQ2SSyYtEVTxge9s0aNJWHmf9ZDcOvB9V7BmXNKGs4imErx6gNgYz8kaB/i37cONWg36pWFPt
lqkqgJy3SQEIIr50QzoSYrfeeO7b+QtpgYad/oPja7tW1Xg/FPWSg9Vzk986FQU+tqfabEbKPvcZ
+XGzDjTQjB25TMicnXgbdcG+YrAGtpKYl1XvWbtYewbh/CjIaJ9lpvdNyaAo+oxrTE7QDzyOEknQ
noOTnmKvY/tulug6yDfQWP05pCIStDiipSENa1ytEkhWVZ9HXz2OcYjOKdEIU8sisiYda1gbuNBj
gxJemelsq/vQbOsuasGmVPXkrwyDW9Aa/UC0xzwkdfrLkD/mpn4FC0p/wK2NhWxgvA1FFa6YXzxo
GfZHqniOa7DvEMYkzIDx4xZ0kJrwK06tIwLe58wnRMPIx2Ddy+aWzOY1hxSHj9jMvkck2fuh6i+I
4NgypgACiaIpPJsKpf7Aj88XvZHfKZnuTZ1fjqsg156Beqho52J8/iypQJNGflWyLhLaNYp+P0pY
izeALKmm9l8qHca/iyVdT8IOK9gcslmTN7Uuje7FSt2DpYlT0CA7Np34cVD5DW7FkOQ0be1p2sWP
qqdCAgYi+VQQMhC+GR1wqZFANdr1oD2Iy1qN6pygnFg589JIHCC4IFJQrDezYbGLrYnFLslfA2u4
x1cVLKtK7XWv/hyhivqT8jcq5EWN015fG4oO3hTJvS5Q2I5236y5m1JWOHdn/GFNuIWXaJfKt97q
lvm9W4zMnm0qGEHkRVFm345EoDNaW4TDlLTxzirYjpA7Yo0K3SNhgPuMKWXAcZwIw0UNraRi1SYK
LTZ23nCnUFkxp5gfrLF711vq1SIgybBV73UHmj23KRLnnzPfRFnEAuUE7yW+2SceS7PI3yL67NdA
khfsx7thtF6dfFh18XCyfHgufel/EjFJM8F6z4aSjNKJsnB4Q4b55Q7Ab0BtvEHdQKfw4RsunU9a
Je34iYlmXAzmLefwkzBKpvzq3s95CgulX+dvytlyg6H8Zl6LsSeuYdGAZ8gHpDf4SRr/sRmqnan7
4crN77vOvZpC+3YxdayoI9HoghCan96u1zG8OzU9OsK3acq100nviLbPC1JSsxTxuTWeFF+bzw/3
X2a+87/tXv/C7mXotoXx6Z+jsBfVd/r9B/r1b1/yq8vL+YWi3xRCh2VLQQEM6r9cXs4vhuvgu8Xm
JVkYpa3+xr5Wv1jClK4tHMeSShj239jX6heh6woPmoRTbXLK/p+4vCwTD1eeMJLMZkeaLXhZUSo7
qMUt07TEn8nX3uBPqJMCssoVcx9nAvWfAmqZYWntCWEDkwTigeoZ25nX7QMohbUhwdiGPRSNhIaT
5LFd5gk8wDGmfabBfCyt8nEsEnJxcVSeB4gvohfelcbftI1KGjUycq4TH29nDdqaKo0VUCdtcmhI
VpxjyomKnpaZxfSnQ34wRgUTG4vJR6TDOmsGDhZZNp0d/QeHrlWaAlwZKQu1YeRweeid8lnjNPCB
CvKJLp52nlyG/FlnYMCZQP0khL6DR75MUfnOnn6qkwQgtp2vHbAtK+YgpDDG42bA2bHi8If4tkij
1e8ekeuvF/h/ZW16zcOsqf/6FykBm//xwmPsc3W07spUQlj6jCT/fL8LM5+/rv8HDR5ykzRCexHJ
09OIq9swCrZoQaaLTzPyoYJQzA0L15gIJIwz9AUlwUR94CabsjG8LQN0horKMnAZTdaC+XcMqW8X
6ozJ62xcFTjAYRvDguGQU0/k0JQQMERTJ2thAw8e5UB4Y+YxO4Xxs2ScHm6Ndm94Y3HGY0brmOio
hIysBbAiAn8I/U6zsjugREBS6CPKNXxMzbZxri1apePw2lbknKVW/Zza0sfCMR3M2U5DKuRBzf9o
k+jGNttv26dxWHrOy4SPF4BJq68YZW8KDVn92MV7wsaa7iHxgW82ljroXQWxrcPNhSr7qcZqu4ry
tl+UyOAfB7BcM3p581MR2hwIqMIUHHPJyuRTcncWRjisRD3czlwcgHDD0RLodK3KRIiJlyzX35yi
848VycWpquW69Of8o8GROLQMd5EUOtmRVR9vdb/lxDg9DjSVIx8DRTCy9upduJcm9qLE1HZ9aItd
VA9q1+ioshIdwZA50OWcugqnLm0pprGcvAdQG6hSgVFbYBcNn/NQ09/SHdEWVQq6SCP0EkPghmtw
W8YFUBvsXZMXAujSXsKoI7mrptHlWP1NY3aMr/Tpwe/CSxI4n3Wv3ZVB/Kmp4N7obeg/SEA7bkQO
7tFE1rQwPoA1PvSpf0U4s9aDkgbceJ18dxWV6Y+iag4ymO7UUFzGZ4XeSyOekUdqrXrA11Xbbwdb
u5uyyV4xh1nmtf2cl0TTi4KixfmwSydcRrPssAHuxJRmUUXFsHa+VFe3qygVHDy1aIuM+Wi44XtX
kt4GrWHaYvmINxknaDfb2IqTRTsQ3AK2CfY83Omlniakl4GeGOaQpMRPz4C+VwCZeBf8FkRA0A+7
JOW85/ILm1HIsLbs7FWfjtTGbc+RcvgOB9QDwWS82Ii0V7LhGOy3PzxV0GMa9O8wMhUcMPxOoQt+
XlgYvSrmBQPKSffFNi0PsT7vxsAUsm0UBMDKm9aRml5K/HAEk2aFW8ErLqv9v7ffrAmb8V9sv7pS
Cl/0P99+d+8kCv7RZ/3b1/zmsha/KFyQBFoYyjRwYP9t+1W2rTuupX7usJbDn/zNZO1axEC4ypWC
QEiDxbvO2yb4619M9QtmegfHtjXvnGzr/5Pt9+93X4Vm2hEG1HAB3mjeJH63CTSKtjw+b3R1aXXv
RPk5p1XEee78uyvyD3YbfXZq/3GX5+fAu4GozP8xnD/9nLjq/dS0eYbzon1GTyiia4WxmWPKvqUj
3fScZMCeIFz8tWr8HP7T/87/wU+mGvlHP9mxLII1KFrm6uf3nzD2Y8ofw0D9DQ3Hp9uTaGR8zxHn
mhpP+IDJOujTE16QvVEgQYka+xyH+TOEu0PDduRk2Tnr4YNZAx2Z4lb3LE5AYXI/1US18gdJVHPM
KPiXihPHsKl6FB0G+HNnlpIWwMqd+AXt5Na36ZZrwa/v5T/9gP/40rou4xc2dFPMteLvPyBRBc3Y
j4jlW7O5tGi/8ETM2rn3yMaA0X51kXpC2HhOyvhf3VWKwD/dVZsikPJUSSpM0/rTXUUEAc9F2Snb
U4nA27U+TKvfuT5d29nqDPLvbpr6c+hEt0PP+cFD043vWe5Fa24NmV6Lhl4imyqw6fzt//3ISevv
fjudl8TQkeRRxDr8in+8MC2DwyzL4RLqfQJfXhSnCm8EJ9fsvjb9YFWMKDYa/11YTFcqWBtLxqYx
ZQtYkxIqXcYWT/zauDdr/RN/Ur8D2g/w1BYYM4abKEUKDNKYttxAZ7XUdApFT4M+PJ0DP9oJl4aD
Mosb0mLdHXhegryZZ8wCtnBdy4nIVlQV0vZxpXlddqey7jTpJiaHkIzJcYaK6D5xWEEnXgbNGXZV
662HkQYw7V4EfrFPVBj8Ls7diq0nWZJrsimMUwoobsVZ+KMjuGRD1h6xHiUyHYxz0c4fiAnpglhR
W1AysPcx9JN2s9Mif1zUTb22zI7ceH+AuSiNg+41OxX4RG6kMIiktv+Zg9KCCUWmBF9HypMftExi
HQcumGcTrKf1l5EEz1Nrk6Udd++emM2A2CpF7sQHN73t2vLDt8JgZwMkazztWW/t9pA4pVxIlK2H
XiL10Cu4idRczW0YantiN70DQS8o0hN1AkUjT7VzcWwgfLb4JN8MtRl+nFzFGrr6tZHjHp96RvrF
V+fG+kYz4dbHRLyiFU6T4yAZOCKBoddm38REUywN04TynoxUqjK5k5lMDg18rFwLspOo6upiNTzm
viXjS8gMB9kJElc98zZegf4kd+1xHqTAGKrH/M5/bNFrHEPMHVqjgbAf12FUeWdT5vwmfDiLzsna
Scd35FucdHwDwwnNuVoPkIyuedSco1FCjFGi9Be6hQKwjeo3XDTmuQI/RLyn6286o82PvH4c8uFY
GFylnKVoRxjw2dbCdy3MPzvU3EnS/bBi52LSAyG+gBhr8iPOtmfiOmnMfpP56i5X/bDKgoRcHLAO
jM9qdxs3iDzooqckERGGOmg9x6I46/dTMHDoKqpjXqFNGPNsWsZIFEEAb9rZ6BZ2K5fS7qh41w3P
LDeGU41U7329nJqu3HSp9xoUgAMDVYkLlGrXocPbwp95BoPPJmAHsN1E+yRVAx65I3woo7cqFekx
eR7URzV0PNIFGSBxX7+pXrhPsIIjK2cF78ofcD1PVWimtwGWoryMr6IM3yaewQgmzTLru3oJWGQ/
FX33XFZtSfIEpkXMtu7CVu0d/rV4o4oRT+xQ7EFVMGtx2bjiJMBJH5KWEpgkdOhC0F0nONcSncWQ
LrmVNj7WwNFQa7bMQVA3rJtieGLVvmsLIr/Hxie3Gk/8yEdjSL3oSQJfInojtFBustZc8mwSchk2
5sbRH3N4Wat/l3D/PyWcQw2Fk/B3+8fqvXn/jYtz855+//Uvu++6/mMP5b+/6L+rOEnQO/+x6Iez
XPDtfmXl2L/YUHTwTVhUUNRj85/8Vxmn/0JTwzZprRhUWVLQYPmtjDNcyjjD1oVpCKrAuSL6P//7
D5t+/ad///1pnj7O39U5ptDZjfkv3RrDsahZf18GKPhkcTcSCh1749c0WDgjCDTROx1RnHLukY09
ExGF+Ay+M8omJPSBtR6t6SsqO3eBFLNbqDyAIDK7qzi+lLW8rbKPIuMkq4nqzmjMl0J7F8xSAAdg
dDbhsqpxAJKqNiyRyWaMsUepbkQC/DS0tCdnUMNmSsQTApSBxbPDQZ2SJYJoOsL0EdR0dn0R28co
qY6YNzlR292LOYLqC5J7mpl4LCZGSPytAvoumCvmre2i0kqk05HBa+M+ILzdNLpYt4Aq10PNB0zo
789qLf0Qj0iAx8H9FIOOeIqMtU0oRpuFe9Mr+GxY72x80mvGkR5D4h0pS8tqDgOqsIDxcdSeO/rs
Zg68ytBemxkDBgQ/aKPc5MGwNXFxvOIFZT6n+YLNziHIMm8QfNACVqBuvmkZzbG5gpQxwkcX9Pi5
7m3zNHgVZ1j1f9k7jyXJgezKfhFoEA4HsA0tMyJ1Vm1glVlZ0IBDi6+f40UOjc2eIY17LnrTbV2p
EIDjvXvPiYE4Q6yAvUe0nvkEoJYC/vOo02YDHSHmYHRg9JnDW+ZLTtKl0IgGc5oee5cIOz0RbxvE
GyMaHCKV0NNS2/omxYR9PFtwjBj2g8J/lYkoWPlBm21GCqmokXUD2DdONvGPFUvgbRrbX5gv5D4v
rG8fSuyhG82rM/ti73uAZaPM+WKT/i08hjg9RA0eDPoVeMnfUjH7q7wpbpyNWOLk5AVr0bzADiWa
onU1Wew4G/Jj+9Y0op3H0ksTaLpDzPa7aBPoOou56Q0IjE31ZGV1vGXPk+I/I68fZPsa6KdqdoLk
Ju752uD93I+A4cwjxECCNAAY1xW2IV5agC9arfPTqx6VVw7sZFnDQ8+VKxsWr4ThDSQF3Hc77nLX
gYSdBck6Vj3dioxOsjLAcrruixoawEpo8VKiICRRWVaJ5DKnZrojJoDNoZgunWRyIutw68fMmxpg
Jj41z7iEKpNl8VF2n1nfEqv2zQ+bvPG6dmeah3gd7I4TYIrwbp/5dJ1T649K99xd7pagD+rmbDJ5
bjuwe4ODPWUokKKByXqIR6j10uepKP2ticzbhEhx9pxwPSXUMma7++zy4d5bCiO9tWRvZkAMgDM5
zXmb5RhNlqwjF5aFKNLUY+yk3hW6PqAcNDGXJDSfbRYx9BYXsiIL19kQZs/SsH84rNY8Bwd9o9pL
ocBWJyBSdg3X2HoJTVa0vefhEZ8z/i9gj2oF210WKeL0WaYH5m07vyq6T8flkqHsuWoGcLrFaMR7
wjrP5JcS2gwsz8vQeu662b6IukBFICAK+w9RCnlIpVWNLCQjEznIx4HoMoG69CnI8PM4GCJ4t563
FLPjefyFQbzcI9tFh1dzIUKWITZqCfaWJoAAokc/ytI5VFZfck1Ygv4mXUB6zHtg65z3ubiHvPb2
UQJ6VkoWOg4h8i23MVDL9YkG87sjCS1C3bU4ccHBiCpaI84CiymP/0heAGrj0086xOeGFLslLH61
lsMk0sutLafdd8MooMB43AQZVN3Zm8tLmMpDpemcgX9MhqTZWNMyHIeUUJSOo9c8ja5GXlX7clQA
w9nhbxu/v4vAyAhJ2PuxhyAzj+5vz5utsycYnKfLA/Bwn6S3t/egNt9jNeSrqleMsg0da2TFxAK9
XQyO/LRswP0t4BeXYt5YrnEPZa4Qtt9LanB3msaQz8g0rQt2m6s6JclLRDnehyPlBcA8q7+v0ORQ
b0OXvhojuGCI6OcEKE9XgND3pYPfyG2T52lwB6puOeHKtPg2XJ44hgx423D+GDIjpF3+GesFFWTa
P2EHrW4NV2E1hsR5bEL6MdXW2njuSVeryYBKCJzHKMPtnAkeEFYYvZuzupnwUO8ZQI+k+0I8lOyq
CNYEuwzY85jMyP819hc3PtoukX1qbNTXqbNPA+RcDO6qtVTEKmaSebsAPGrHjWm30KBaO+SPeL/I
b/BTnzkQNuvBqYqLYxDbncvgNXGs+p4Te4gt81iV3K38EGBk7SxEzdyXMCve+ai4x0nkF6aRr0mG
/Nww1Vvi1CHW5jXo8+ZJeY82YTdo8HQmJfLqGmOW7Hihkz4MHbdKHwPXPYi+4MxpZZRu8ui8jNGX
5X+GkruF/CmQepExspttA9oXUhB3JejtJMJ7RzLeBsrmWAfuzrw3Yl+J1Eww6rV2SNgxvnyfLZbu
RIOBTPj2bompBWEEU7PzpMaoPTLCYO04psd+6d88GF/UGeizhdV1En1Lhhs/SLvQyeQ+uOlM/1ZN
PHmrLEcU9jZS8ealwwbHReaPMgbw4bDCQVWb2SulwcM0OBsnBiEdtfByijS/myFIDrPAsCAgifQV
zepObyM831s1WaFoyn+X0MXfQ9GNPEkBbuQhbFozG3ZFw1agHq5OosjizdwMnfGhd0pe7/PuR4e5
ZRu3j7OiEkCm6Ncy5S/uIpGVlNlvt8rfhBM/ZZk5agVdvlFGd3RVEAIPTeRxynhAjOlMtZNRrQOI
Y5VSHEEyQ1bVdBZI4ykNFnvNmCML9xaAnwZslG7uhdT04PJkDsGv4Fokxt43Q/NCwWSg6QYci6Pk
g+PVb4gfk03DKzY/bp9dRxwYEF1sXjRhCNZVAyXXquRuZpjCo7ihVky2KB51dKAlFV5XkIJk6ONT
AfSyLn375+gEv01SjmtpkOT0/AHqvJf/SuxJHEUBrVuWI3AMcjKmGf+OS7GDbbhxyK6RKyZeniW/
p66+x5ZHmmL84A2lOgDdyvcCIcLvsB7BZ+ekUceR+mNUHSfIZb0x85wk8HCk7sTLDy/I66W4dSQc
qW1eptjVSH1XmynaL87RB1uUoGLRr25iVmJGxekqKHhD44Z3zkI/WGcCtHo9BteI98VN5CnmGDFF
IyZADxXZgZPn8skjlwVfbjq7QnMTQmKAke9bRwlsb90wFVpB/qGemywPtD+8WyWMH7TTzWObWOdk
FjfBY2Rddz/pbLK90KD7PmJPRur6EU3HPk6gtrdT0z0VFmHrkbdrxifqjACNz+nCXdJ6r2EUrM00
hHuVfWm2qi2S3wI0+jpqqVtS0RuJBFcH32CAMQKK2gTzpxfwWxxB0ZDNDjuqe69oExtb/AqZR8SS
8mujwrMj1BWTIFSIqT9a/uCiqMto8NivdmxuHeW/t+DS1ay+REWGOAsgshbMpEKxbzz57i3Lo6p9
yJJtYx9IdTJ04aFYoYtci6Y24AbED70Ozbf8XOh4JL3kVazEWyYavGnsiFZwcvdN310J8REVn+03
n/0dV1i6YVQ5Heb5nriUCxNXcEJING4T4VLR2l9WUjrbxtSbOX+5OGnHRjRiyTdMF8aH+NdsMJbs
/SjB0ashFYz0Z06Nq+iKXYPK7rTsq8q3VmZGl8S0GM73m3qouGksPytpEyYOOPBVkKF286RJDcnk
0F6iCdc3888aF+OFXPCb0o3pynGuY4bRrXH5M9tZoG62EDpoSIYw1raSgSMeE5Z6bXJ4BhJsXhVe
L9suFIYZ37l0yUfeD+0+ixabMIRHkcisH+KWCpI1BymNKfeTOGl6miZ1tkLzEWILB2VmQRvX8f9Y
hrMbbcG1RIloY4PwoW7JR4RwkQOaB75mK1ITu+CzO06XyVsEg2cyvEtEtZk05a5Lbx2k9cQjtGKK
B4fZyzo3CFxxe1oZVf0K6/3cJNhkoVRVZOoPgUM3DCKUu7ZS+raTAxHJuNcZasggt+iPNlBrOKnQ
rTAehihswX5eqynv2N8Ov/mNAmVsWpSvWuIowKBSphtpq4EINKfkXIzVj9rKX5pW/GRz/Bksxm/C
3l9eB8HLSeafekZpWO5hlsMFKp4+vzfniUZ355BK6ZPgecl7pAmFZvFN/Q/WJ7eibMKdYZXmOb/B
a2HoNYBfz01Sf05v/tCvV9Q6/AeDLDJbT+9m4aLeLEtEnaGAuE0D8B1T69nDlMrVyCGoxMuxh2X8
aOvsYZN9kIGygWuODTCKlGCWLqUZvHuNIweICO1Z7Ffxo9mVp9pbYSf2DkE4vg+ZdxfqO8fNhY6a
WbMTDVdsUidulsRkbBYILaTCGgVBpEilKxKmPbpKEgmU3TkMl1DGotDTjfinqgqdbRyXP5PSDHfU
xMKDycG7Kts3kPqwVrpm49doqdhY9s64Ql/+Ujb0dbqRPrl77G2aNMzx/igA16QJKijXySf5gArn
hk14DZ+QLaO9bK3ogLySq294aHxVXiKBtsvx+nsCLwKs6SEUCyz4sr8SdZe8xH/3fd5c+PU+h5qh
InEp+kjlNmMMeIF3jDxrBavQut8orWDU/aZdhMECEwNaN48VqkMENYq7SJNWx7Po5ktFnv6oHDSN
5hJt+XzANtHyxwHSZg+nrPPOk2v6B1NrIrsMSUkfJYeccSKbBDC6FAmjIlKrNmkgiGeSea1ydR/H
5dAVzo/Knc9WZD5wzi6PPKc2QaZlCcZ7ztvl8Fdo6VCijHG9LXTF2ohzfDxUe5WY3xyWOv6YiDFz
DrQOxbhKDgYrjcDYNVg0HWyaYwj0N9SCzRnTphwBO1hoFmM73k5u8jpqKeeQGT8npjmbQAs7U63u
JPr+MoNvGqjYVFruCRBBbHnVepzCqj9OHJAe5lKQTGzGl7TjDcNtTQJdeeU8azaH6NNrrGWirIp/
LVov6t0bLRvlaPgYjCOvb/4fz0FHmuMlTfGTzlpU2gv6sxUM/ESOjICQmXYUiIaWVprUotNcK08H
8xWmYvok48a5gkK7J42rHtlT8j8jTB2APQXBaJ68NJXkmEcPn4NxqN2oPgtn4jFIW9LUElYE1+ww
0LJy9a1oP/pbN9JoV3UfkM3xJv3Es/M9dO1f88B7I5/xY+JSzW4qph1O+qPSOlhhzcw8SlQaUGc7
Pre88Bd5/tzD9CA4Kj4Xi9Y/xVTzl7ccGg6LZGDra2Sgof17BaaT9TRhqLW0qrb0L55W12ZaYluc
62WadyN1hY2deg+lmpJ9RQIRmFtfn0azOFFEdw705ajXa1FuBZZtleHOdbRE18GmW4ik2JFR5yiK
fQLd7uRtBfbd7K+G13kwLf/gPTolPeUhYyBhSegLJPsXPRcZOu8haDlAFU1hrdWg0GGOfHMeT35v
gGmRRuqxwwxMuA70GEFlJA8EjrU+WI0nWjMbmju7SFIGUFo07Hm7KDV8rGZvinLOsU0hmdlziB1d
9NEaTgI4oMU584pGZQVm73rE/z2AQr6UWnQ89gPKY9lT10WCbBUek25ioJmZ3cp85vNiflFh/NPo
JFanVcqCd9jtHJcOxqWIxoNWLhuqh99IfAUXsxrldWpm96qdui225pGWMumre4uecZUAd9BJaG+O
7q4WPau81Q4XAVufWVniUtuF+2KtTR8oXMkj3KS9iTwyPI/DXpJu3rBSY7SUYtkaPftZpJzEW2Kj
4wLuZLLaLxZz8Ynb773Xomp6FOx/0RP4InjBooIb1y6z94bGve0fFlXVGGW410XTcszSX7COgMey
3QTagyS7xpY9UJjnNXyot37F+W1UJvzSArGdF1wzrdtm1vDT9if31tYWCr22Xh4bhn7rlujqxjJw
B1MZ9w9j5vGkcTP+MqZct+WUXvysfXfbHDx00bTbrlTmC2dYViaB1oOHDaLwgAnbKkMKSiIIjbis
WdS3Hscqfse7NqgIMV9qwrJ3NHwREIrpgAz0MrYWKL2ybC5dc6dAyGw1azj2G/O3LcbsMEcxiRJa
1Ay/YNMoSKLTsGwH7toQAknt/vaq6l0wxT6bMR+eKCTlWZu+/SqWAEEcnZfBVSGPsdDbZwvgm3Y5
FIt1bFs267MzPAJbkJdRcJdkc/5WlfmCriXcUJpVu9rUwT+pKz2Nbz2UvHtH/Zitay9Qx5qDH34z
F5R7++5VLsdNpV4hUrJgangbpiq2a7Lu3bU14T201R438bTlCNTxyjtivBx4BcboFew6glKMWp1t
6IdY0d3oyokkOPhZ/O64pjp6Mn2biUT5qScuI5ubPE29W8g4EqADAr0xOyUmkSjJZUCcR97xekbE
j2pRk6G3wwfmYMVe5cGvLhUPZiECKlB3u4o9ErFNr1VwjBdg2agaBok0x3VG6XIdA8uSjqFn497a
XqyPGEw0HcOBUfYYfhQwtHivhURg+vPe8SGy9rlpn9xBgE1AHjTNKX+qhgyFYXPnt/DDMH3oTXo9
igr+LhYtn42yugF0DdaWnzOS525VjkZxihWtXOys+crSGs/R5c/lRmSThGufwOJxvmvIZFMIs0V7
gjDAxMCBcfz3KN9R4lC2NW2Wtgqg7w0PaSVeCll72wykh5l1H7GrznVH3GFiUpD4zrefcz+Ks+YP
N+1VH7fftY9bo1roRnr8QtKi21TPMkiuUBB+hUX9OQjnYkD6WwOT4lKCUWQ20UcLFaf3ohpNoPnh
FEOMB5eHPr0jl3V2x08zv6o2vipCckXYAGwzaNI5nMGSGFuG1ZTWJvcqtcdEsg1RmCiW/tAJFsjo
/fRSOuTFQNqDOE2SG6hckB4hWfDFYjQPju4ODJAk+0LxgUa+k7S/mSpw2yZeu2lkbu/nWenXAKkn
rsBtg5KA25JkF5YdD4336folFM3A/jE5QIA5CjB6IYMdyIhhM4QLJaQ6YPbbkJxnNXLBV3Ra4vA8
lF64LZzhULVPqOr7c8lwcUhGxFW80EZkHLk/pkfVJzifGnHLI9ciGsAaYinfKKW+OS332DwGFqaK
lxB+c1Pjc/aTSYFVA+6OYwaw3TLTWBqh/OXk3YwW2SxNLkTuBGKdEy1UJE3UmmzvmIUWVrYU6CxW
ROJzY0wp4TgaWbsJYvpsdttsk4VgrD0xTw/S9KY689m1eI3uKX0Ki1NYOnFNYWEsjf6POYXH2Usw
v4d/m3y0CXHOH0y/Q8kUSnoMrBk6vk+ZQJcbGiq6C4sh0XLvKKtWbURIdbmfLx0xWxmFzUtZG2dT
gc5k0bWnZdsR6BUYCBgs8Dggp9HldJFad9t59Z0HakHNDtYgODya2gl/IKGgwkXXcBblFsmaxL81
sbTaWYQXX0uPuS4msaPfdAzxq+kkuLynKqgAG0ZfLlS2Zu6SM+qGvf3VT/63sXRvAEBKeqh4ani+
rpzZm3hiYvsLJjshOKIOSX2qCOwz1YW+TyO7Z4zTLcwvEj677A8yuR1yf950TfcSVpTLXf1iXkfy
q2oJ5Fso2zgXB2rr04Ghm5/BOmEbsl38ivW7xWE5QKrBrMqjEjTKHzhf90lYkbxIDGDI/ZJtgxLF
X8cM2c3YorT+8l1YJXwPoC3ZlP2C7ts+BWDcN0lBTwC4LvL5x1hCXSjN3Dhy4qpFMWxg4IYbikDO
IxnrVUkRMJhAwyq/dfedIiMZLWQyNbWvBidFi1jQEU8aSladuynimwkKa422nbeK1v3hBzk/XdTv
4oglI1XyeZ1YmUUZCKZPJiXYM54kix2ApEvB1PM0sW6mC3ipyb5NOc57skDxKZkuld1DFi8Jmi3A
IO4J0u+UA9+8MGHpa1hJbnXGZQgrdOc6DyTqgd4sEds0G6k8w9mVt4+hKhttln4MAhZW4KvrNNOR
bX3rNLnzcGC+O23HpqhXvl3CU+yMp5E5/jr1WO04bvA+hy32WQolnul++8RwQVZPV/5E5jYOYp5L
Uw++6oEl5e8lVq8lpz/w+uiYwmkiW5WjEPBNaPPyrRFuucm8qN3lZrWpc3YW/dI8T/5nxen7f4U7
/+rG+W8ioL7lkU0kOPj/D4Fev7+y/F+FO8Yb8JiqKL6bf+hk/Ps/8m95AvEvwgxsO7Bx45E/dIkG
/Jt7x6R6YQfkCbSAh9cUNv3/N08g/kWSBXX5n6TtBdQz/j1PQCzUsth10fMwqa05/zP3jvtPaQKu
PE8GvqX1O778z6HCnAGCm5sx4D3Tr1dVJb7yBq9y3x88QOg+lKcVa6ZulbJBLhXHuqX/5iX5IEYH
EKJLloXJDWHH9GqyRkLBtaAPfOya4MWtmXxXs3xeZjKYE5+c9bwUHEutmWljmv+J75Rd9+1Yfhnj
9LOI57fACQ+MkvGjY1JeO0++NIhaBu2zptK2v0srohRtzn8YDtM4t17cqUCUMApGrHGnwUDjAQDN
exu1ZNjmAZMF2680ZH2if47/8Gf/f+RNCXv8YyTSI4FJPMMUpi10IvMfYxhYT8co5u64nmYLy9/i
vo8OyzeL4lXksoP4r7/aP4c/+XK4C3E3edKn2v6fwp+LbYBtUHCGkLQQ8g+tZa1694sF5XliAsbq
mP9mAZalXyDxbf/6b77+P2UsdUEI6ZNpu/wH6OA//ri0daQ3jLQ38jB5MszyaQrMF67Te07mZd0W
zYdtkPOFEmWuyNj23wEeulUq0++i4X5vJ7cJdiDtw4f/+htzyC7/01+CapMLsdGhX2RLqeVS/yHa
bPWN6AxBqbuXzXS06/yJiShbArhkUcbKZIJzAUhvN2h0GRnKF2dmC5FrrFmkAWe1T+Enr+YGUiQK
QufLyB1va3vmLhzeZhhpEay0qo1ZcRQxqxOn8/eV9JYtr3BgGzRmLeZNbM9DEQddav+pmEDXRK0z
p9ojM/xAob2fa4t32Rblpb0uNcsN+yXQD96ge/YLtB73iXW0B/ZcCa/dIzg4xckSOJxMxGHJrGTD
d1Lj8wVIUnC4GiL5vpAD2mjVp5cbEKw1AoV1+KvXOes5gomV01N1bWgATfXKvI3m6tAb+3miQVHH
bI411w7A3RQwch+HD4wamwEAHkjoWw8Qr+SXkNT7AUzeAi7PBZs3a36eq0l6A0g9GyJWAlswsuIH
I6exbYfyVUSwCPyOC7EPNMQG3GXFi7SyObJ3wPtkRTJbYwFdZ/6T45nEZ4BzXM1vDOG2gyYAGqAA
hWYCKuCAfpNC3gYXaGtu4ELvGYxgxBcRov74+w/5GjSoiYOVZg+GQAj7BNbOHEaPETPLJuNlxrCj
H7bV/U6b4NWgRS8D+iozaMNqCA6GBBgP8tACfchj/bJ0A+OZ8itD1ms7PhNz/jqAugwggA1jS9ly
jsn5wRvgih6QxciAAsPSlCoQhC8GtBxMqUNDVwI4zw6rrxfQACSI07k50apm0ATQsQHsaGnC4zCe
6kSdIxX+tt1eF+wPQVu++VlyKH2axxhbWG2C2X1iMsUQD5AkKbVDhQge5c7O1DKp9EcDdjK/pZpB
OfEukdvNt+aEwhq+Cuwt4CvwVtKA3fdx9SXI3lQp3axCMy5tTbsMwV6GC8xZvDSR68EFM3fAYAbe
IgG5o7dIGdaCz2zBaMbgNDn8ZaR3iSfxHsuFxkmvAb5ZaAqnAMcZ5sUTxfxyT5LqS6O2BWfOokKI
ZvJdAfRUbJPXlkJFRVLaAvkJ8u2cggClW7QhfBodvKC+Q0mWW4682yIetin40MmHR5HR/4dJnUMc
ADKasHswb4zeX+oa8HM0PoQuDQQfiHUSXgvp3+fJeY8Bl+bchHi8vqDI0J+GowJwqmAX5ENLUImI
TQirVGkWqjvY762mo87ZRzHaW1CYY47pwrnHmqRaucE1sdXFTfOT5fyO2idhOF99Mzy7YFgVOFb+
db2G7cnpjzbDeurGoFsnqMAGyiIbpCsnCdI07tED9ToxOOADy/XF1dEAgx14/dUXpjW1n/ECWQNo
bAw8tg2ISeQPLA+B5O4mALMNoFlC5G884/cBP08HiJbo4NkAqJFRu9IEnIzlfUBxLwBgm35bwGwD
oLb5yEUP5JZDxppPxqXT9Fv2kq+8U7w0hIl8UFtdAiYXXO5z3+xtIrARLgALnG4AVtcBrxuA2QUd
drDA7sLsPoW8Nq1oSviFweQp+W1pTq9rP1hgeyfwvSbbmRycbwPWt/XlZfDGdZkApUVlraKfKazF
QlbY9vInc2KpDb5LROkn98YTEy3Ifu5FARNOgQqTZTgLIMMRsOFJQh22+EVlYIhDzSN2/pKJITRB
JtmXIIsH0MUWCOMUlHERW/vaV3jGz+FSa/7WLzlVb4XBbD/n+jHUKQSMbAJItgZwm7l8SgaCMHn+
UofIPgAqa877BGBZ//BEQLfwFw5QLXZZV0FfwjwuxXYcnJMIwpUmp9eoB8AEbU0L0D5mCRewsxMD
eE7NvYSh7wJ+9jpxZqr17gKExtexqxt+mQ2oaLDX4DgbOHevqc9UGqD036/HX09fUlNvvwNT3FUA
qG0/kaR2ok3Pz93G6u6PyQ0WL48VTKGr6reMacnTRnobCyTOZm08tvCuR7jXE/xrty/fhogcAVhc
Dz52AyfbhZcdx/B/2WFB5dum8LQbuNptmRzS5R4zg/RDWjzcsYoF5C2PGDnLzezhWbQDFOebSj2k
NoNMCN4kxFf8/sBuZjv9j0Bm3RYRgUn5IgSv/BRxObex181gsmrnDKRmaz9H/MFkc7QtMMtBdW5F
cpPcTdpy3MVAEQf6/JokP+WfMSWIDib5xCnR5TnlgvxoYJZzGvl7c3WpXXrUK4whe7GK4VBq2x3M
c/35C9P2Kk3UhI7iJq7eomrcdQljmfFZ8JP0Jn/fhvsuPfsw83d6OJK5hEr5ZkMc9gwPVwwgFjWv
O7jsij+jy7+sXQItvSJYyocCvcGY+lfb1fxfXue5l6VsZaC+L9Dfq8Hd9pBBk7ncdNDhEyjx/pPg
azCoR2uvRyEICiHKc2zZ2KRHIzZ6ySM58w6EaWhcSBJuRis4mM7w4cfu2QdpFpg2/UZ89xDsFXQT
rtu7/jTpb6yi3tID5nAg38cQ8P0IEj6ujSwmw5JXF5MXAd48bxEeipGm5hJvtDlCjs5Pacp7qP1D
sfMdUHSBvj9xf13xyTslDf2K0V+IbO25J+5oNzJKpUFCYVwrEQjWE4gZH3XvM4X3PzoEYQXR4fnW
q/FBk+R776Nf1GmU1b0YhucAd8Dk4eAYYcVBAwqzE2M16b7XPmfe5yGat16cnxQDkdFdfmVIT9p0
2kiGrzxENrzXbzU4Xf92uwg2Kcg5Ykx7IYDjgylOiExJvkfB+WjMr5W/KZZP6PGsSKtzJ+KVBfFF
3+GaibcbazXHGX+IJeAI0K9TnAs1l2VUuzROWCbiZPBiVpt8kpgSwsocDnTI177rbuuep2wA6lp/
XPijUscmqscf10K8ggPCDCkTz58VZgg8ISXjymz9qQ+UkkegHCA7DNZeKxEkC1rOoGeBbcJksq8f
k5wMrnbVrFnOfXbZgzDOon8Y8FXox3iur3I8FhzLNtB1NxGoL+0SUAriXNg/gmXlVcJ6jMAqwe5o
fW7F/UEbQLSFm8P3xYoYi5JGFGJ61XeDEscGx+UdoV4+nv2WevxGn6mWyX1aouSWlvLi4epIocvo
z2KDwyPVMo9Baz2G6mnB8qFvxuRjzmIKDgEWkIVDsxE5+1LbQUp1T7zhuUqnx5HHisQiIrlb1Mrf
iRnTgF9uEphaM9YRbGh4z9ntVtFaI/Q5x8E0XVfcjEX8h3zLapDfGaMjaCx/DSCsSdYtnpMe8vIc
oFdE9jWOzOJ4gat/hR4fcnbP+l7Qj0CYWOKwFZ4nLsm24jjv72p7OGSYVvoRJvGnyWltRKNCAyxI
6OPx5cOf0/ReCh6bAF2KPmdANILz5smCh4Ib8THzk5v+GcamX0eIOvT9zDS4mPjivkoOqLh2dJT3
bts/42F/UFojU2qhzNITJXZi8eHP6h5xHbIZf9IPpw4XDZTy1YIBwe3li4WrpjHFacBdk+Owwd5J
mJmHEH8LC8eN/s+gkMxxG+0LykwF4GM+fooTYQDATB8qJM2YYrB5WvBkj6YN/pLtyJ+afoB+Wtds
gvU9XKYEbTHxjOCJQ0tuMs58CWXrWj5XeHtm90Pi2tCfbxF5F/aV2770dy79mKVWIKCqfR8obO7e
RRcdR1Y3rMFYVp1SnEHT8EPfb1374pG21A8BwTWU4RkygQ2Sm94yL6CoRO9KP91L2DH4iUzSyBEj
xtYPDlBvrj6rbSQqNcoQ/WB0sRxR+dsMWI8U9iMPC9Js81UmzmEunzdOBXPrvLcFHw0WVMcBKovh
ylMbwAKCk/JiE9yT66pBZd74qBwgrPr+nRA1spTiZoRsk1lcJSsbc1PtDA82ttOeGmlCNMBm2jxa
yBwsroLMvtWkiTpzF8xkmPBCaRMR7KRdW0yPuBtuydRe28LDI6XP35y12LR7EbRWfFPm4J7neDyE
3kcty02r3LM+xSRaUxVG+S7SAdYGzYpEh+BqvDi3Ly2W4I3/PhKsJnOxHrwXeJl7GeRPMfy7ktKE
n6WodwQ/LDFMbmrTjnraD0nLcgT8vJk690Bp7/0vFECat1GOjwU2LnNwrn3BMGTg/1nXTCaC6laH
IYGWdOh/ZDi97FcfWHm6cC505Wdqst3Jkyi6lCknC1tvthVfMGrUuzdWzaGTIgfKm//ocgCIiiXO
hoI+gjGtGpvLA+RJ3kMlnUgtIws63paNKT2bUp3og87ojLkJwpmtJSozC6cZHOnnHGmEh+uMXuC1
0vIzUEQvo9ahFXhrESwOmxxTGp1j+5LHZMuXmKeG1qn5eNVs/Grgf0qEZeSTtXrNSJGwleLZEEjZ
LOxsToWmDQBITToWdZut416OHt96QbefPP8TvAIEUJJWxCATkhxI4DjN00hBC4cvINglU4MZ72XE
G5cv4wdOj08ohRDzHROeQfRhVflDpMp9hHmuppjHed0iHuvhpSvx09ELfCCFSl9zesXmB94R6Kuo
3tqFP4yATYjFBgzqa2PzrmdHupSh+L1UfGGX7MnABBNyUphs9G0kwKBHA2ZdYdTrORNJN2gPrWO8
Ud9jBO+g36vRaWLjW7iyqLVQC+DhsWx4A2UfW8hFdwuDw5DcvTb2L31XplvXSZ+GZmqPhTYLDh7I
5apGCRjgBhy0JDDXusAZxCzh2hGJDyrBwoLOpghsDbCEpxIuMmnKhEUPQbqFBLF477WYUEUoCmdC
pagwW3C8atkLar+1PYX7rnHc9SDzUVdmyES2vJyT2upZUbD1ZMYVbDw+88PgR69wD4k5j7ww29qU
GBeaJNwXBxPYg8l2dkWVjAAtXj3QoGvqHcAy8Q9FKYdTXrZMfI3kALbS50nCYbbyWF/EPKXtuMZE
6hFnTW4Qnp+Qkm8bTJAjO/4RM2SuFZFmymOAw8qAOzLSBPP5k+8YKk30czGsK7f1koXBNoQmtqHB
+COMgkdzNje8HsPGgg8IwZpvivrKqqvB2DA/qLNha/Kw653mWtXjIxTaXUSN3TX7YTMo/zvKefDV
aE0zV3DWbuvbDI2EW8Dw0WLSjDBqllqt6eLYrAtMoBiOObhgMOMZNsW/Lec56DMgo/FBP9kZ317b
aob8LJ/8SR4HhCHWV+uwFQn5IyKfBwGU37zAFGso8SZY3rnbNDS07HuvCziiNuHGZnDDbtMwB3x+
qYVysB/Wme/f0hRUXBIlpKDcC+M9WCEp9uQxvAEvJ3NQ++yLcwCaBA6v5dTpFMdH6fCSWPJmW8Vz
tavcsgbAzUN0uJp+md36pT64o/fY9aRPx8zJTmbT7KxuuTVGYxIdZpnOmYlAHLn+Qk3ehiVzDBVs
6zR5upbUeUnyFMFzyhlgzrpTQQKIyU0SvdRd8OSgoUYMF1g7nzlF0y+Heome5mR2obMWZ2VDWLXw
maXzzReI38J2JnsU1cfASDKyHe67XzAMSjrQzZ7PkbfukLQxhL9KDY1ugrEBZQMYIB1pmel2q8ds
KaKu7CYzYlUd+nQJ8VXqHZBrTjsiPuLvyakpGfKbGNZ1GLgvQHp4iT2fCJgVMehhko+c8DzotkAn
fqiFLUC7hG82HWe4VJfWpuf/fyg7ryXJkSTLfhFazMAMeHU4J8H5CyQoOOf4+j2I7t0tMtM981Ap
klUZle4gZmqq955b2dmroaKN06IPpVrRpAOjk9XVw4x34iKgHpfUxk3gvoRl+WpPHUFm4ItpXn/S
xNXIl67YUJe0MdW3Xq1xxJFiNLearcpNg+7DI3cPs/USou06AS6Uzn+tbPvTyBFk+3WRwxlApspK
Rx3eCFlRlFoePuN6NVYJMgpEFzSBRYA+oq2v2yw/h3VWrqfE/TIylB28yXEN1zlJWWTnvjpnQfIw
i/g+wlNDk5DIpfi1lLRDhXmrzEGQsUgpn0z4vqDrItlvmHWACcCG1+vvGSC1dUPeOdYOHYBtDMQK
FclW1cv7NsQcRoey3BqNdouOHpp6g5utxkfcGvY5nz/7mbkwxVayW4Jj/TT6MVEqkgjwYObip4HG
tuqc+MeO251vMffFrvmjGQiVtPFrpgG3GggPnxU5CtiZoAynT44Bq75dZI8+cQdpq62sO1Ehmm1t
4DnOGMAcR5zbadbah98ECK8GbeWktAzrjsPioiIxY2KniO2eWUP1IISW5Ow0PhyZVUG67nLiwnzA
jb42b1MnPgZz+AijOVjDy/JUnFzSgOR2AI20y42KFLoau5XZtI/VZJabKqHFjvHB3JkOjfUuo0C0
poLzGkuHExFRkX/Hwfycmqippl7/iE9z0xDURAc5F8MXMngPKOhr7EbH0GX8nxvaxWixTuT5dCbZ
/JtJx2uVb6wU9rrlmBdCTbH/fWdmcI4QjxBrdohDIr3robnRS9Kzp3Q6OHFzFc10XKf8gJns2PZg
RaOREELkX73wVDGi243HbNEucIzTiyVGMOcqWCYNdFQ9ja+7Zy2u7mu/EZ5dL/FvHIIxvZiCxo6X
WqGzz/WI8M1071Yd8/ZgwU20xy4UBLZmebhnTH5bQ/iPNMPeOpp4Ip/cJyemXZZPYh5Er2/1RkdK
QfVnu82hGgfPnertiN6xtK0vo6ghoubqWVD1zZN+DWGUAYE+vvs1UyZRwEUr/IiwS79dA88iBKQ0
n2pfexyT/jBlUEBK5ntSJE9+aiaQCnxIHxa3TJtxnTrpR1Qzpsg0/VD143MrMiI4nPDLmFwQsuSs
FD2KO9fQH2aLYIQs+NFbsmnqhjyUIBj3vpZca1XL2TqPjkmv30dxin+3J4a1sXFzNC/xjMiD6orz
jukfm/Grs3xWJsBvMMf2fmw9grrUM7WkKfDKjaNoqQJ42wJk+bYCekDvNoKo1EEp6/D5pURsa76U
exJ9nw08cE2bvs5ReatlQF46kywFIrSf0lt7Ku4Hc35IB/QIeWPfTz6sXwNFooU8BhMBa1uguzeY
YX8MKScCbOp1niJew1r1MULwRAO58KYsmCj+/Ch4yFZzKkGK5aFn49KhY1l95Pq8ZXnno3cZobxu
9ECCR4TYhphvF5mF4EpsyiizN9LH7mGhlfVsfXwKGva12K4ek1S+T0Sq6JX1kab5e2gNpxoP58rp
vm2h3S11RaLP91KgGBp0ImL1/CroqmddtNASCGw3Q3uAkRctFDO0f0aPtytwIFz6QbDLbf+pa0VN
CnWEmCiuClSoAlZ3poWcUKubeqz0vdSiba4S2tDIXRBD5jztPCceZKyFwxasR9OJ1gqp7QOCtG2c
GD8osrVLwd1H5DtC3AUPClElI000t91jT2JPHqvwXusnBZGSzVFXGsIlY3zVglpspYIaERNOEyql
veSDPLjhEqWj98zcULBe28rfzQzjzkMH9H6W707DyxvgG98zd5853U3R/Tyy+rNgbprIDCGbDvsZ
eslVaAVP5RC9WHYZ3TiWjI+zJly2OCiiVtnA28gEahfePILU9O3UMYEqwiQ9DtXDkGYfPpI04G2l
V4z12Rzlh4gLqp2i2zBZRx3ScyZY/Bz6RLqVis+2Qfb5NDq3Xa+fQkMS9VifyQMG2eFfQrOHGp0Q
ZTjtOn++wS751Wo+g2CNAzCbwY/QCFHvI2QlXOXhoCxHXyEP5CMMU0aLkpuK+SYChMYSXopekGp0
TfAQTVNcadTqYfHaZ98ylAbh28nPlA0PEsDzKrbsQ+QQcR/q1P4jSWzmNWOFB5RxHxFcRLd/VRoo
XSfc6G7/3vmU6+3sXykiCim/o+Mng73KQwQRLwYQbBoJUjwoBoSzifTRVHO88g9NPVygyYyU3vOd
EzCBAiyYRdE2awHEQUgheLJFxTTm/Udm69vSqN6Fgcdl6MBM9/WJ+7KrWaFHLX/gdcTuUV75Ufkd
6tBeaeDMuJVNsc0LPABhOB8oBnwCahnU0HQ8L/84Rj2gW85dghfTQ+jgX5DOU2+kj8s/+fxdwLzt
2/g2bNInGWfvlPXPbaPfTBdND3ciHtTeaS3UxSjtTyw7qCVaE4i63Z7Z8FBuL473VLX30QwYVjKm
LcrkDlkvh0IIujKYzdWEeishUIQaTl5pdTnQi6nPvXxFfxx4bmXds+q/U0KdzRjXLKEQlSG/9Dn7
9ivrNaq13UADvuoWUzruKbaH9K5E3D6H+mGenXciF39ChXS4SO7z+zK0nU2JjHFInEPPG1gg2Vi1
oOvWKobCMNFM5YaAf4/a56JHGUnDil2GE2+k+9zebv4AUmFsUMq5p1iAWtKxS6mpv7bGhOYyuvyV
E6U/lW+cifd789PZQFKHF8ctmSnYj7jHI462pAAIgyCpwJYX5MR0cunp/D4tQKauM1ecuBavmO7Z
jJx5P6YXZ7arzSRx9IVQnNepiW+6NohybAXTpebFcDGom6GpXWEX1Fe+ShsiTD2dnRruQfacY6Bg
n0pPcLziC7zDdCxSjBjkyDGhwyXWdbuojtCidmqRnC0M6lYncA30NI6AZOk4FaQMBjcyAQuEBoZC
Fif92jGBAMj20JuSoQR85gQBn55eJi14GZchXAfWkWGQPk/o+oZ9H2TbeOwfSTp5RijQkqszPKMk
J+xZYolB3FJtQqCT6yAh66DYMUdlcF7i/ywzvkFi74aITXCfdzBPc2VuXCJRmWKo8NAWFXlyjSoO
PnmjPC0p0uak4shbp1djNGSbHBvwySxluqqgVtdlTZ+bXsbKNv3LWDIWYrRIO8XA8EHm1ZBCBnW5
hxjw3Ftp9vjHRPpWl7xijT09K19cmg6ohGveypp9N4V2j53E4uAdyNsc5ogM8xuj9gVZ8LNnNRCe
6HSw/NvYu8lyHuPRC7XKAU7EJlpPzb4ki6BzbKrVYL4wPAdLwJAJcxPozrgSqFIplJhSb3QuJt/i
jiDBcR11EmOFoW1kDuNHAcMXGJUzQ6M2AUmZGoRDyeAyoKvFEaDNv5UfLiZmYn6yHicBl4PH1Id9
JuYBKq3z4tgqWSfWkKxmW/CiyHZl1QXFNBXqLokEwAma5jn9dst3UWyThaLc17Dm6J4g9DBLCC1T
eSuywfBSKENhSzNLr7LzPPVPXWljC9Sghphjf+36UbUCYjgRum19tqj+KszqnqU1H0VqYUaNrDs6
fgejAQ8nccUR4XNQOSwHva+uoGO53nyFSAVUh9vcQcdsvWFs7gaHdpsoo9ciCDZxQEu4LFt2PrvY
0KqxiBPvnqNiopmaaz/VHNIHVMVT4Q+b1Kqee9YUWH+wrjLLYVkqilt/DrF2mZCq0zR7nbuXygIB
MlPVGMumPFNZBmSGeBneUiKcWIfrGGOzxp4mBjZDjLkAKwbzVCAPKDhK2RlwFtRyvGuAW6SbbbAw
ehi8fbjvzqe9XG9RMDLMNFpaGu4tVWr3U2pgqI5bLtd9Y/NMMM1fJUveedyzMwU2iaU8glY/kFFf
8pZoZbQOXc4h7rzvwpnAcqrShjM0XBVUO3ofMaZEmIw7eKfHUEcLl1ix3EjcFSdGF669+5i0Gd3h
0CVgvdOBTUnxQp/WB1/acWopNdqKYrzQ/qMJqMr333ubjBy/k0A+ZXqBqc2vf0bdvFaa9jiLjnZz
E1OJs1EEliA+B2NO4H6zrryXAPh760lOn3bgkCQ0WAh3bbKScvVQ+rq/LgWAQGOqd4I/ihQPxkfI
MWUV60yK23EwV3Gh1fsqEydljdU+jXgv2yD7aeOOILVixGopIciHpftu5cVVTW/DHnw8BDbu0UDW
e6KnXoss38llvq3Fk1wjeB3u1Jwc5JQAujerN5dz+1RXe7fO7suo/HCb8M0ov+1S8MTGR4nalRbl
yQE4x2PuFF4RgLLJymhTa9ENLvcXFAf3YNPwghLsES30/Z6n05sJIQ8Zc+ihdsDZzL4SIacCUfw6
593D74MJATfMnQKLA8XMcju7eHhqfaK6LPdWt0nJa2rnw2yCBwulyqqMFx4dxHiDFr2p6jucijt3
ni9ulvTQVb4KybG3L2GlGQkG3sJZ5a58yl3ck0b0GZXOafS19pTEyTvtMt5siahyKu0LmTzHKS/t
7TBjPl10HT5RTF5MiNohKKDBJurBSmwKsbb5TAsq72U1VHnyPsM++H2/5mJ4Q4f+pGkItM1eMGJD
cbR8h5z3MO5bscKe/EoEtcCQpx+IQnshgdTrNZM5TSof8yI+VRKNeo7ZTuP0sNIRNBHjwSVMnQZ2
TyQ2fUHPKMf0JLTirXSDS93bxc6InWnrqum7iQ1OUP303U/lvhhcum6EgywvZoD5iY4ci0WgoT4f
lvIdqCLlnDzOLjdPJcNPRON0XasIARfMPvGOt+Es+qWvsCk6/xZcB+B/N7RXSoHZbTp/3S0tp0zE
13aVsPLY4zV2inPupp8glDcwgu6ISniCpqAl2mlQBJqkFkVOzPOBqfW2novDbEZPM0PpRgk6Ps2d
kd3p5K0yN+/fZ/CV2yUVqRrklpbeTuoMOq15QHlfqvuakwucbgItmQwSV2XYj92sX8wScls03qGn
8NpTLg2quFj7tvzsaq6Gr1THHZI2h2KUxLXZ1QO6eBPpX908tFe9zouml6E3TeN7o0r6E+Gd7MOH
q0CvP4AGf8nmJsO25ZH/tbwOEuzFirxB/jgRSSesz6Bblg22yEH4TaBtVk3DnMrFnBJYTJHpGIV0
JTy27W1qthFCkbxYxcg2EgnThxPWvVW7m8DgxhFtSI9CMODtSRKhHtjOIv36fdmyEhlFPvb0D/jv
WIaaEGwFlyuHifK72AeJIsSHcgQ7FUkHskDfYi/2A55UDrC46vDwsN+6RHH4/hN+4edJpQ+LgtTp
K5pTUfzRRgb7EyHQddihk5NvNYUrZg4WgBAXXYpp1aeOyIf5s0SLS9REABNcfSZ2z8LOxGJIid3Q
R5A3BsyROv0JgsxBPVFtlIEyORtLTg9Ky1aNG3hOmrznWv04Oc1x6FkY5kT/tDFat457TPBYRbL7
VESsHKjS1Gi9psRNMssFvFl8ZKP1yd1TXt3LjyDU6S3qCEdiZuuJeT3kG7s1gJelxMNlBJF0GHvb
lK001p0eKZddb8PiY8oavoSa+1WU7USDZbg6t9Le/LJJNWSDGw2hLD4b8ny0ycgZyhY9A4r4kpXU
iC01kKmqTWHq5q2ba2+ZqdJDxwwkbXFLx5b+fK/vNGc55OOXxx022eQo5tZJGQ2px77JHKj7qPLF
vilNEA46wqPQ/6rrIL0yDGtLLGPDOLB7HYfk4lR4fuhcPMpBkunT73IXbqXZl18RLZFBGs+gw25S
auLlUlCyUNGBZAg1VYF2Q9bQa/13M5nk1fLDdBZfbcJsqBdJzRGuR/8LCaEIP+0MBztt8NlN3nIH
51zrsps7aHiBE4TwYwjNS8OVCCpnhc3Io9f5ivwlOwI3SFYjNlqePOf+2qI7AdSNM9HYDwn8VOrG
kgsZIk7NJjSUgz9BIemDn6GdYZkUrYOMpiFL3Iy29VjsS6N7DWXyoab45FYcQuzapldp4O2Z52o7
Z+ikbC4ko4hj1Q+bMmkWzFxytiumuHYpSU6pmo8pFD9DBoGunoejpZHkynhRtqV5aAWnRBTEpPyx
h+puSTiIgb8su+ignNbKsphOSWedj6iHXHJGBw10kbs438Il4ykZTcKRFiMotqVNG0UxxawvMWfR
VR8dLNZt6JNygtt2kRfcp64eIIwOCYVeqm7iYTYaMuYVDJljr8gmpCg5J4P5kgQOkjTJetOiban8
Mrq4tfaCRL/ddiIXXGr9xYkYP81LA80HgLPO7OFkWfDs7NIy6CrXzSVFvmQNjUtxZPb0IqOdwu2y
0lyYtcqEZwHOcy/q+NG1Y+RzBrNsFVwFtGo2Afhza5hAgvSFgG61HnvsgEODKCEKmQ3MwD8GkHDz
Cc/PbQVpZJFAEFTQDVe922wb1WCU7Ak/OejQkgo1PtrtoussK8GqSDBLq2mmZ5m00hkLXAwnWg4j
sZzO06znF2pdvcfPp2rq7Hiomk2kWAboRSc7UDTMIgz8O0P8ZtDaeUjHipxN97oCRLMx2+orGdWl
kOObLGeihw2jZjkuXzh6UeT6M4+Zm3uzYRIixP5tc870srh+pCeOEHl4jutSQ4Cm0UNsCT11Js+h
aKNfVvenSnc+dT8/NqpS5LFnx9HUn+JSaCATk25tlocI8SSfm5b82GEvHGtCce8mrUpfFccJZoLn
FlAfcQ8OKh5IQAfJAWEV+a3ruVYcr6fM73aDyyk4is0OOnHYn5GYLWmX7RFwoFwbyIY8MaJ+7qBa
MIgp3RNzI44Hdg/cGI7NETSHAVjQh1o1kl2//DIMqt6A/le4qQzx7uaxONacJejhkwsbOPFV1N9a
TRGtzUDnHDG7EAfyBJiK5hNaW43ZFudMC3UPVahyiUq0s/Fa12oH6BVsOV3EVISufRoiiHbAnjWE
2jJkct3gLK99l7mkRYKnUNc1m5Xnzm8d28mtHhSJh9nfWTPjQcllmqXnEhhyrROJiNEcr+CkTYyJ
aJ7M7mOmJfbVNMfWVlKSBFHc3GgDpphqdAeP9Sg+JGUa3SEBA8CZG5JBJiJc+DEVffwguEVSwcgO
VDCLN83bkobvNZS8q7YMoVzO6QJlArHRlrQMSk0sbY0MnX9BzFlZ1AZToJtpolbWAweZnDNdkd6e
elSR+nqERgiA2D9pDcMIkBKLS7s6OXUTX9Js19SBxazBX41zXYK9buOtPlYGivCCXkbdXGJbjTst
iV5GrtRxnsxnc/bjHby1hNxlJEiz3VwyqJC9jE6jo6Zj1O7CuOxObooGMRoaHqajCLjDWFDcS2gg
JctSU+1oXN5k03gRdmPBiOlgs2ndlfI5jgv7c6Rltg1wLDdiKO9AhpPdSKZd0PPyBjyl6OYYrTW9
s/FD97lWGc6TWHsdkBk8WH7jH0xG8Y1Ub13+Y7b0N+OBRdFhHuGpQFyXvjuBIzhPkLXamoNTJeYn
JMXppkLVBrkXBmdAunA007bIiq7fIiohkoUeE52zrdDpeVJV7RlKnEVAPjEIoA07qunVEscfPTGi
iPWVCeBwrUurPqf60ag+kxxoZJxXzKEVDeXZWlMd45goom6rvedktweuz9BdwElmLT0OmPqgzKPS
rna8gtsiTlndBHlc7pweiymur5LhnoXAv+I0pae9sWlMdnSrZlZlWzXmaJABNGGZKeszbKL4uiKN
mnWtWrmKSkOJ/DuF2ui19AKIgz4PVjpwJIiu7JyDIsAkT2PyNWKZ36luijfLAXGfoC4jUAj/zkQd
GUrATsj9ct18C/r5QWFXpEeaaxsnon/fYEU5uHSN5pbjLdnaAGlkPVKpYUw3Ae6RNeY269mfsk00
uueCITiOGui0+lQioqXxMWv92+/7LNOUAJ4eaFdVx3JvaRH3KZnTfdZAD7Nq+024HLBFRmsd/WxJ
FIgPn4Hz7GZCSg2Q0NoGGbXz4Drtbp5iTvwAyJmNU56EldV4ZktpMlXNJ1x4ietlxeyfzNHRoANd
WJAi2+axr5lXd/acoBMM00OZxdth0ZtC8dC4kNHMKRhdaSKQG4qUFZig1cCz2Od3apo+S2MAwIJ8
TFsW3tB2L0vy9tSH/m60UQjMKuI0PKEOV5XoCLxnXdCRPOhxh761EAtGxwFrXrFvNm72XpfRAKQ9
G/grSAzv9R3G3XuoKlTmy/5nAjikJUQ/sbCDTUF8jlcWoydC84m7gb2EcEXm+uMujzKSBgMLvajC
sxT4Z33QqA6qZt/DQcA0xJypbzi06NGjatAoMZu9IXLsta2p0wK5tdPup2mZoDrdHSf0rxjxxrZk
8Jt0BOSYlKFuc6WJ7E7FtAmarFrY4w3KJ9TGPTKyPknwFDC0UMxqmF4wiRoeJwtd7e8RlzTFaG3L
L0a/wGxH+9kKlk5KTpK5y/RCS0HkzFP7ZVUoEaWfYZaSSJdCGW9rs2EJb9obAJRfQIPynYYvdjWU
AytjsHPmEWpKmxyGuqJc7xwSqJLJ3PiTeBy5lOsMzxKicCpiO3k7jphqvWhGUurCQEcDvrBjtTOV
YQQIHhbfWDlqV04V7kPfiwk3OGUJfSBdRXgnR7H9Dc3Btk3+YGj4u2Igm8/qfYAq/kxYtnnTmdRI
sEMjBjPshyjPEEf7MCgj/SEP2WvLVEc+OgmmcwbA+8kHxDwUBnTjfiSHL9rlyRx7WFJuABYn8w6i
4YWHoFypugHtE1gQ1YctuKBP/kpmCUVq77uivonr4pJhYfHclp8PYGHumOUncCYYwxpBdzXXzlqA
PYSDhpQJzPMSFVu9iCm4tIwDj2VK/vvsa0d/6C6Z2UB0cC0KytSIoFZk3VbAb57nyABSXL5nIWxG
KRi0Qo2BtdxC0hJwYnuJwDxtsDsj+ICNGu6bGf1EVqXONpDpuDfL8QEURUJms6r19NoJ+J2daApl
MzV80HKgMEatvMRje0M5xbpB4qtRFV9dTZyUmugfOkgRKwRHDQ0xg547uJKbJGiJtoUfu7EsOrQ9
8k9Ln2/hGYPvTThNVCN2kNpHt9HOL4L7tK6WS1DXHJ1iHF1+bh6otOyg1dZ+RxRTYCXfGLtaz5xA
iflWkK50NEM35vJLbISnJIf6EQnCFBGGtRu9FryQAtdGGTY0i3JsSSx3qJfdfCXswtjGM8O5vIJu
Zc5IuLh1G2NUR1hFKZmU8U1ldO9jkYxXHenOu9ZgfGY04h3UKGrFIDlyOdfOPOybMV8CnuNVnnXQ
E4yCSZJI3zH/1xS4PZzlr3Qm6zKlQbhjKkJHC69+aHcnWlAD9CwkZKVaFNLGB01g7FEhczfYNjgd
9KHeJQSqnWF+PuV1uK6dvMRERlBSgbep7eKnOND1rS0QJrSu33voKZ4sh5+fdBIKapigBps+hEzg
QjCMMXqo+6lx7p0WDzEcmbXVcOKlMXcP/j8mNux1ykZ/y+3XPZ8uX+1AQpQUhYydexp48ak2anmo
mI7lSYJ62AXMySd8DVq4EFj7kcgw3YPrfITZbx8yBWSUhY0ys7sGd/v060z9X8UY7r6LBTvf/IYf
fhblVEeQz/6Zhfj/fgv//V//04VW/6ffEDtGcNFt911Pd99Nl/Kj/0THL3/yf/of/8W//w/ed53J
Ac7Z/975fhV9f33XzfsnxJY/Gd7/9ZP/srtLTO1C4HfCrCxt2wVP/0+7u/0PGx+7wmpu2crAw8zf
9n/t7sY/HDIQLAehmmstMUj/3+4u/8G/kgKHGSpwHNf/uxSkv9mYhc5HIp9JOtJdXO9/9gprPjuH
m86RF7kt2V9zuzHsKUWOKrzUbX1aE4pTWtqrlUqHBUPf8XYYpSBahhOOkF2zszrzEo2+c3Zi5ujF
XNzWZTCdohZ2lsGBOOfozKnotctd6CnZAajqUzgillbjpuewj4CuomJuaU7p8xLUqtr6VP/+Ei77
mztHW85eIfyP2KHOgoyy7BqCwC+lVtWMMKjy5Udi6eW2A+7D3s4xdlba4jxKwiPjInWcXPy7wb5M
2xcbUcSeGhYvDKiR8jefzTeNdbeI4f7wQPwXnnjrv7i8SrjKNNiULLIYQCn80YqNl9/2W4k2S7Td
d6n6a04NHc4auKLitW7AVeVRc22kn5y6nK3Mhs+yIFslIgbdy8vEY3ACGrDVnD2mbpqmVUGfuFsZ
RNRgt8HbpmQVbUzq5d+sjvOsajY8CyBMQQJu2yKwZvVHTp/pzGp5sVfRGMEmNNpoOw50SKHraBu7
uJj51BEKxzqupXqz+b0lRe5ujbG0drbl35sBVA9bmjmWSnhVpVas2z5q8UWYR6hK04oZ9l1aoEcR
zfhjN9PioTLIO440fAw49Y7//tKaf7+0hm0qoVB2AwJQv5f+Dy731rWnye7ofRUaGo7QncmWd4x1
MWIfr/r8zXcKciWD8hLUweNktDdJWckTpDl5MlSFEu4ZqE/XT+Ghlqa9lbJg1lPM2VVS1jS4VHOq
puRnHPKGbO56o2P8WaF5XHxDhvCSuB2OrS0HSqNoQ7eMgiGNjAOoBQ9cLoOS4Kes6oI43VGse6ug
uzCDsDEMiHtdWWwCJvCbCebKSsX9S411GC3buWIm8x9isn5JCH9JIFPIdCT8ahYbHsI/P4NZZuiz
bALmi9UyL0WhugY2jqSUGV6MQx0azzolfwG3UQk9lrd+HdvibbBN7RCJeI+PdNuwH+0ik/04llu0
Kw26qdw+Rex5//62Gn+DFwhD6Uoapmux/hHt8edPC1PHCnTopjhkfwZSKpGTWkDd4ro7NbI7aAYY
ALMPL4OgeTYHiw7DGREIYZfxkiq1j3YvX0BDaJvOAi2kgc1dz00mj0aW3fkpcZW0nEZKhyhbt/nI
/7qZqnPhQA7S2rI8JX06QcfG4PEUEqR6DgaHotf/7EdEbAN39T983+X7/PXumLbS2SNAKZlqecz/
8Bgz5WuqWHFKJ0LKXQeBW26lQSgRr+J8nitL3wQpk2JyW/Uzbe5Jm49VnF6MXtcxEkEo0Npur8fT
84Ce18VQcLCW7zcv46yGNiJkWxWcmlRnNYzg9sE3sU/GJXBc40a0mAMBkPodPdGQBUCbivY/3FDw
K3/7gqT2cTcl2535N1BGKVLgE1Oc0vF2jE3SSHpAIm7PQX5lp71/1GashhaCQD3FqU90Zr+rar6x
mLKjQRaCWVbODuomOgijfx9llZGJ4XitPs6EZebjIXOZgxXSOQZ2tg8casM4TtZa415IVpn/A15D
Lmkyf75fpkDQZZvs2Cav1V/SZnh0i0oCLIQ8dkvjK9j0tvqspDpKFloa3u2zQCnhhVEl19Fcf+Bo
eXapVZ1ltq+hTljMkFVJame6tPQFOemaf/73D9UvfOSvH1IR+Wex5zhk3f6FxaIyGfWTPYJCzypI
7QNwXB5BBteZIGWkDO840z5lTPQbSmSvS5BklKqG4WCYzTb077NA7OKgnbcC09OGCda//3w6FdBf
L6OETuLaTGWkQ1W7FDh/fOxFD/HMSNG6OUBezuGsNwDcXxIGRWcMb+xhcfSCX+WSzB1um5awKjdF
C0W3mb7awqjmLb5CaVBeNwu/elxI1qVhXKqpW9J626dp6Lpz54g3UQQugkGcWVVrA0DImFV2PbOh
3IaYzXn6DWPKNiv7tZQfciFrkzAhV9o+j/L8aIDeNiYY3JPB6A4OWuslALrFQuo27YEr2LPFLpOd
ZV7XzvLcLHxvfSF9+6H1WSEN9+nMs987FCstSkHbvaEYG/eDAQmjgeeqHPOJdIh0V3XthfdlBxgV
waoJbzwozadf0Jnvk55BYY8veR2jWxgnZazNUaPd1NYOVGab07qbXRF/N2wMnMg0T8JzoIf0fhn2
ec3AeNAfGc/ZfoMBPDz3VWGcXB2Buah3Y69YOJ9qjYyYNgYLnUlW3dw3L6Gb0/YRe2HNCQfbCSUr
ROd4gG0ToqXa2u17XKtrDMzX5ljQWHCtE2Frlyz4Tn15A35x0RV2ywEXZasV0Kv/lEV3VRbwLfth
EY5Zw0bU3JpYdTsjdM09Nnlkv6lg4ELjmewHYmOx/RRRhQwP33aO5QyOHrhvnw49wpDgBNKfFrUt
yWRiDFLa8kNxUE7G/piI/g3yBajAILKRP00BVgQRM+QzcNMk0gSL2rhH4GFvLklRdlJ7VWQHWF4L
CQ8xNveGL4Yt4CtcLYBbZgaHtOpo6KGKPdS4sWq9dc+BW7Q3nUJlkk6ZQb4U7IE8ti4tI7yVlT9O
ESk9IEAW6GBUeLnmWmQMu/mVyfE7zLR9XDhqj9JIeei+y11qAynsZqrSGm633aeHVqEqRxvm2AYW
abOmSZaagWe34VcRE8Dk43yBdAQo17fXXeDe9DYu3q4tvn2TzVEjv3qtZeg1KBnHbUkLzmyso4Ni
s0n7S+cb8nKC7Dch1YxmngMJxXXl1GbtTbAu8e/g+O1sSoiMwsExS/doySbbaRauXzt/9Nmi7xv6
tigwvlv+rrxw8fGQe75vBxRbZTvvWn9qr0yL4lbpyPhb59G0xkPCDJw8QFCWuOt3VFzwY1gYDBdX
LYZXDu8PWj7uNZQ4XtMUN24GV6q3YxICFURUM6BLiNSKYPLM02IN11VqbMsOW1qMbtO0tW/BQgKT
DO52i4humEF3TDsl9IauUg9OoFcZbtRVlDfNrqZHjwcz2LpZ9Wrh1NBIEVv5jWTzipt2R87VZ2v4
tzXCIgAa5baFReMFOj1lRr38cuEt4WvMnEQ0i9wFBlxMfBjBIEdyycNLYLNgRUarwH0AY+8Ge/SR
NIX6+7HHwoBRBgd3X/f7aET4knRjsksxOyfVl9Pod8z7gUnUtEFAjqlz34JKDQHjKdrg2AA6FI7T
ku0yuCvhRgS32wFKbf3K+T/Unclu7MqZrV+lcMZFg2SwCQ58B5nMvlGqbyaEtrbEvmewe/r6uG3f
AqpwL1DDAmzB+8DH1pGYwT/Wv9a3huaH0t03pO3eh7W5suge2AEePKo8GHwMXuG60+riyKgCA7VY
ODST9wD5+JJMQbCLS0V3Cq7GcV276q738BcSAO0IEb1RyFBCBmIiEYiounpK7OKts56rZL7v8bWQ
jI5b+IRABLknW3ubSxuVAGTUgCmNFC4Nw4744zvN7NENk/GX6SqT2a3cRF3U37XikZ1Jfm2EQP8I
wvMESJLvzml2nCB+YE+voBCsazMF1il1q4dBaIq37zN+ixO4CWgVNF4FCCMT6VwWfskTRCy0Rwye
qyqSRyN6FU3/MNasN4dxcUHhtosnWFltWKPiKfm7i8xdxnO5jUtWRbryIOB41dNQzmtQ2l/58K64
bJCgrncILiDg42KAfgElDpaNwBtMZUeyyaGVHy3Zpztv4qWMoRUmcMQ7LeEq2KVu/9J2E+Ty+CMh
O7jvZh3f/FTkdzaxPLtwd7Fq7Qv5m1UXV+3VDHHzOYCA1lRQeNu0dl7I2f7qcSbuSy1Jd7mQGnPt
ZuyLcS0VnjDR4sWguJdNTJnDnSP1BeUuaXAq99cxIUSYVyDDR2tojyUC2ECvMUGlsNtIp8VgNg2n
Oal6bGrIj9Q8/3bJkkyOzF554Vaktk5tXNS71iLKYy4J8Kp4UEZu7nTazPyyU+FR0Lo6eSY6aTa+
jZHtnYcxy7cR++KqgPccelKB8bIS3OXjRH+LFCtQ1O9BU9DjgCmAMfzBQWgMYHhzRpq3P7+zlHsu
aJkXcHHZhsshRhkROfSoAfOkxPPIZ4uBSIRXNgMlbiP+MlvPlQkhYGO2NrDoILTRG11nnRpuAnrU
vJQ5LM9wQppzYmRDfRkqnFEm+ykv7tpOM3e9Fd7FIEsK2eVnDOXY8JipWA8xkJCzuWXiC4yWvQ7L
4BOFGlSvzO8tUj9nTHNaRBZ5wDiXEkd6GAreTXKw6Lzg8xzinPIVTRcb+lhujsLkXEyDXHKJ9bEf
ipStlNgQbGiPvZLarmYy9e2SN0LH30ge8qGyqmjfmbzvwRPzEPO/HuBQaQbaf60k2GNsYeNol5dW
yxZuIcyP2LXz3WAO30Rlkfixsob10evhczTE7PkVWcnGUomDBGy1q3rofrlFTlZ00HYhHqqDRadJ
WssemTexqTHord2CMHGckb6vsdtbWbv01I6f9G3EXF3MjQg9jTGUWqca5/uzXed7+MP5rg5xKA4e
biCKFJjvrGdzxP86K9AWmQEaGsvye2smPRnZ5Ar/gLa3vPzSXGwi05JZCWZ2AwXpgVnjPREfu0k9
she90566vKU6pX/UjX0dv4WgEOKwBv6ebOLg22FtggwGT/i4ABJ0PabJyTlIFe/jkkR2t7CQuofw
ofTmT6uHsQGkJCzZ5aR1dVsAFrrKnsrGPnVmunMRrygCHOJV0cdvdVW+Olb1IVXQUEbA9iOUxXfQ
cDBpdJTDvz7my0QDC7tdQ8y91B6/qrka6DnT7B8FQx0ExIxPCoptnPZEnOl8XM2dd+At0rJNS/fe
6LB5nPHT4U9Z9cbo3JXE+yKg4ywlvb2NMYmjkCRtZXFBygW6RNIcMP5AisglsaC5afdFr7Y2saFS
jf25iTxwZk7nLzx/BbjAAJWyTsSEy7R/oucPUvQiPWto0MYiRs+LLK254LSQqQ1rfvSWOpHSGX0E
Q5hHhfOYom3jj6G1D7XbWmTvlg8Z14AY/BGSeI82PrYJ2nhJe0u6COfUL75UKOnaIqm3i7hOkMWv
UNuzRXYXaBG8EQAFLZJ8gjbfv3aLUF8skn2OdL9I+DFafoWmby/ifr7I/Pki+GvD7xT9v18WARj+
PstlNVAuS4LMY2Lq2Bt47A/47PnjkB2TZbHQaOYnnmv6/Zalw7SsH+Ks/ezq6EaoMGMcdtkNOZvQ
KaCJBfPsi3YxPS8LjXlZbeTLkiNh20G3b3dyEom5bUAP5XEB4VaX7JM7A9sDGxN7WZ2I5QsJMVrO
lsVKuqxYInYt2rJ0cZf1CyYPzs1DtKxl2mVB07CpMZaVzcTuxl6WOPFAkjQxMYkFIRm/ZdOzrHwc
dj/5sgTKQubRgr1QhvTrwyZ7MnP6WVx1n+izvgm16Dhl+osjoncZ5O/4XClkm93H4OwMfD+qwMoW
dVNzmrySxGuKYSXOfyhX5okvUn3D4TvcWwW5jkGCOkqI9i1QqEICb8tbzDnYOe4QhKctpVQ4SkLa
THtnPlIKwVRj6B3eP/uH2sCR7D2gpsYZrrR43MoSSkIv6mGfienLHI0JMhoGyJ49ucfhrglaQAnh
OdSBo/RF9CH9aUFf+tA1rXgUQB+oIyf2TN0ALdd0EHvGcxPTSZwu7cSlIrdmbqOltXjkxr0WS5Px
DOF9aTaGeA2ageEO78ODovzYWlqQNUEfckwxslgakgGs3+O4BeC1tCczZe15PNtNhXt6kywdy0qw
5cLxS+BpaWC2qukiZQSiXaiHcmlprkLADXVE6VEv4/51aoZDkzYtBwz9zvrybFH4nC3Nz3H/rhld
fq917KPM4gcb6nTovd1sRcELH0sM57zpCVEo+hKs5qSobD/mlE1PS+u0ckv8w7p66V0aqceJf2Sy
XcZrIOmrxoEbC/qr46XJejbddyHLepvOGFNtSd+1HSzN19FSVNSHJ0/DHg2Dg4gX3hmD6qNmXlv4
EwkSYYkMYroF08n0I635wJ34azCTHDDKhuC1t6M34jayqPbDzPlxSz1c0yrULWlhCIFPmRtgpaTc
hgPjZBEYzL3SOdH4xyq8DbgGTNq7NxvjxrNDjpYU+doziPMZTD3LiMMcvZ67ZgYA2n1SB0jf92R+
kFCQ3Clg89im/VgBuGHtxtZ3mE66GCR2s6XtZbkSextuOe6DnV+qkrjcHNT1Su9EQ5Kz73YE+jlK
QkVvkdfuikw7z4nWH8pqBrWq0CSJx+PK1fXbXIufUrT00xnFU1eUfpBMlDtZTf1JOcaxzZfou7eY
aiuTagsD73JgeVRipekOZUId8eIdxs55ixRoCkXzjWGL6BjEY3Vmcu34bpmMuBXWANhxL5tDn51A
Ss6gQTH7jEVs4VwTWw6v9hzhD3LIRFl1WxwMfFKNjOWl5H1bxxkW8tnWfNXAVfU84IasCxvaTZQO
KUIJhLmEqc6Y5oXWRKYqnozzaI/PgpgW4Szm1a5QR9aci0JJjtey4T4B5bu1vTVsTfpUqtj5mAwr
2mWmKDe6ieuh1zjqkGX8rGkFfDLb22DNjbbcYMbCtDe66ma6fNu7VOLSaSP9Y9S1+mq0Jxfl3Qo+
XC1+17GzJMJEVq3gJ/FZTqFjtN6mJAeAq5GuziS+4pXaVjrFUM7wqC+fxc5yOET0NyuvPUDy2qn2
VLtSY9Xuck9eEmjYlCgQOs6BuPtCBxhgEXzCpAUgw6PyJcQLFga/hN7S16ZTBW1b3e8sA4lmZxN8
I+A7w9iHqyxPvr0KUJeeamrdmyPIDV7eaXTfW3r/ZGVE83DLiW9SYO17ym01qJCjWGJ19311LvKw
JqQd4g1FQ46NxuOiDsN3xBgL5Q1+YO6IDcGEee1ZIHqNqd3qRsa4Z5C7sUcNVI8l9kYib0VLioBk
wbxjDR/cBpuwO/iRS01eEvp89xxgphtTXudWvTiHjRATYaZwNw3OEwIN7SCD5jPmPXVLXY7Iw30c
txhJ8xw5zrKzdTprwwYoAfgwjET+ApMAxTJboCamBR3JJVlLG5/UXL9iVM1WTVny1sVGO5CbYuzQ
b6Qoi3XVGR6+DETU1KlGcsiIrmmXXHuS4EPH/J5qObgKCA3oJGrTdKW7JrbIPcbCrlXhMlMOT05Q
Yi1lwsKlwfNgTsa7iTntUrJDI/TPgEqMdr6WCsysCYijU2aFdYGHT+VhfB8ExHJtdZsNJR9Hj8dx
iMvXzOUG3VmNtWvk+D5iA/PnFAOjSKYOHYBXQM2FY69BO+cCXH2Wtp35rTHW2zpben/HsxXyM+pn
VHAvh7BsJp7f9LzFjDF6KgLxnTDPnQjyIEwU+MvaZPm9D6RoG1Rni7bVXpXlD32DxW5OCzqMBsy5
KpHBhs6TR6NeILVVrK6bhPJFPsDwnWsHa1DLjaaiZfNIQnwrybkftBLjklEtpMryk/7f6hEv98FZ
qBVxJ7rd1FAW4QDz04iZQ8Iz7jSBIWzMuhchWdIGkqo+PYow91QbSJHIac6A61COXOqqM4ZnP07g
1IBLHo4zUk7PdfYQd5avN7/EVHmbHCvWKnQ794J+MML0HgkWZT/C9J6NBBs4HjeP9znRZ4+JZBUZ
SNYpDk2jgyHhiUFbJzNnLbExF6gAgIrkLtSqbEfnWHKoi2LPyfhguvw2R8II/Gqo8y4hqWzwKFnY
odlauzL7bDpJSB/HFSEMRTTE7L2DW4F7i7uGUqfJ+aFJk28kDoJz7hbamQKfGV6WyGla0e8TjOen
bPki5fyvL8v5q9gNIhyX1qX2sfo+Z4JeZNpsep7KhAYk3ZYQuW2/dYyYC/f4Huspb89CDBdJD9bB
kfm19FLCdSNPxSmUyIZN6fgJLs41Sajp2HtUBtWed/R4npwxuaKlvCcTwhwHBKOwQRiJwmCy0KNT
fMkhpCtPZhNvkCT2k5EylzEeKe/lYneYSfVhyL3NUrZHGs6jG5VeCcKo/LaXD12CqcW3R/QErw2b
t06PT8M2bZtq71j5d8ZF6Zy1xoa/zp5LAn1TRZBAPwUEk8ZtBy0JApqT13yY8+FWY7z2+a8ubLHu
2cYZTu3NAmGgo1JChkI2o1W669+FReqfBPmWPrYIykzom2FunhIWNYQV2RtWjn0T5Oi27Dflqua5
ugLWxQEPsf7OdPr3zuBh5QjiN+v27bWUyZb5Mr4GXs9sFQF8QXg6QFTD+m1W+Y7c59qj4+uWkB/t
C7HTi0K/pxp715c803IhEM1u9sj1m8lH83DZjWwpjuTMpD/0tLw0Tl0jrWHgp9Jr7zRMWhnjstA0
e1Nq5D4b6aito2kXGzD3bslQN0vIOuwTDbpvk+0BjrFpWHm9nr/T17ue52je8Hn/rRvWEz2t2bqn
73Ubm8MBrsC70UmbtYI2gBnV3XViERYi/QnP2L4hR//BEMRb7CgHzRGP4CVtrNrKjPonuHEf8ZTR
nBLIQ1JjHMzsi2t7byVEiV1ErqdyrQsJBvR/G9i7ZfpKx6FcWam2h6htPE1LG2KHslbn1nwUY0by
ryrPHGoJu9hkOlppMR+MgZiJtMoPas8mHpIo3ocdvcuEgUB1h92vEm72Q5Ewi7MIOujE9DbrXKvw
5mFz5H6lqZOOH2DDScDLNJ6Ds6iq4OxRM93neXqylz91UbhPJvclcLny8W62/SF29jH9gUcawm5V
yyW0MiLNN4F3RIT3T9V45+V6vFU15CC4S+aqcSNSDpW8q52Z4j8Ct547v0p7hAUidqmZNAg45Y/Q
qV+3so5lQRe+VHmGldpa7Ipcgz23g1scMgZzXWMy4UfSAfykpY/VDlAUdByXE6fF2glCrGu2mja+
RHQVrtulNhfOdhbB+O2AeRH8Km+obKeoBTWSmznXCpM9a0hwR5Gea1F2E+8uFPVrbPXzvd7mF/yC
F2mT3oL41nIuVO7W1spDHbkNr+1HPGAMf6ho/AaKfj/ySntWUiAbt8hoph3HfpsN1TmZ7WPhLv1o
ki4W5JG1Xk/DU1nGt3CK5y0UWYQFHVpwqXnb5o9sqHk6lH3M9CHFtwmv+MKa5CmeF38GDXxmk3Wb
uaGVmTIgcUnj16bMX+qZibXRddZ7ur1pY8r7nDB8qGvCNwXCsiEp+W6aOyoScWND2GLlGlPzN5Sn
ycTZ2ifx8nQKDKhc3gOny/cF6eFNTdq0XjwuklLXdrkv5QXHHA3D1YLYcfXq1vJpnbWwuwRtA584
/tQwt65VOBR7O+KtrC+d814/xuu2cX4hohrroW+aDRjNZjfQPepjk3VIhy8e3S/IpKeIq7w/T5N9
iMMpoBRsnu5nO3xMcpsYnWtyCs3WrRiZhKfFvBDlvcFHpNyPutkfWtvDtulNO08nMzvS4njRK7Gx
C2BmEiMfxvQY7yuxOU1V+6Royf5NNI6GNVu1WD6PC0KxOE86ntQyprKq4u4bGqwjy9DAv07UpIHA
tLEiruK2px0ppPvD4anvR/G7AML5oAPYz3O9uzC60JnYz5Wv5xy9cbjELxv6gyPijZsskPnB5FO7
dvozH7B+efxpiYdVO0AdHizazgPMGkcqx6tTdTA0Nb7xWD32daTeTbYRwO3i258vMSL+DaQP/bTu
FvwgdofZuuOGZe6dFF9xULdX8oKd73kZURmFpzjMhq3N+MpYZLiHIVXvfaYN6wH5dY046x7NHP+P
gxmKEay71fD1BmRcGHnTJrDUS2jOGHX6/Fp1BEmWmXBVuRk+tXqmfCionjOd8dKKAZqjG26GrqmR
fHieRRteLSzUAKTQASgumNbmWNzjNzeOoR1WvjEyRtbMJtE3PaWM1nRibJxAXWsqydak8j86jSKC
ZIBcGllbFKaGlQI5ODVDb+5CnZRGyjkkJwaSNn2OJm1Hx1m5zbzXwS1AhJi8SJV+7S3aHeYgfcKD
gW16/gLPaTF5zaCWJ/AVmaMwcTEnrNy+N/2e3TFGBcR7o2ZVElAGGNOd208tNB25nvprbETWuiPW
4ucs24iHFIeizxy8A5R2qzEakPREde7trRYN2c3Iv6uoKe+SkXtk2MAedUvocylT4gE7bsUVjNEM
GJqeFd41KEfzEnuvTgp2sgMzh60C1LpJs+VhoOPwhiBzx2vE2vEpyug6pCUrJtsPI6GCI4NvA/HW
RDbKNAv/Hl/UxOKjlvPVHTON1h4RbZuiOUHuIPDpYk+veIkKNs8koLV35vzGHxvXjyTkdYqntgrS
KtOsq/FrULdO8hx0Lc5F9H5QcV6XbkHb8xBPFBUy9jmkJjkM++C3nSpWRAOtpyrOnpIW+HbRHHJp
3Mmgf2PZMT3blsRf5Lr+jLSwqxAjLqCRcGchtMEsHvAdTd5ORgl3lVLezBCUH++cdajTdD4a1h0u
nxplzCXipjXXfoT/kZS0h4Q6REPel/CdAKGyFYnCA/Z5H+UnhjzH0CymUd+ThSZLjoh+5p6mY5RP
kvsyQ2NKWvcAB617SlRp38upZ9do3XXhYJ5aXc63MSsbKitgMOgxja5hOtw3lG0X/ByPaVt8UadO
UpThYx23/XF0JkbluH8JFT7F0BsfdADvu9ACIijDpyFMzqnXoA9qYly1pnipyz2lLCDC0FHXXt7+
Rm8aD9EMvNjUoWNnLQQaCoyoCk5XstLzA1W9VMK4t9FAiqOCgFFHLUMp2WvB+aTlIaWxdL/t9YLm
jxFnzy7zpvmOwuzRNyRbjSZsQ3TJ5cZPAH31548lZoEDYeR5jWHA3GHU8TsGzDXW+csAFPQ5rY1P
uCz0Yc8TCmMQ7asEG03sWu0+1nB9ciRvtLRzqVuILrWtOBQIWaUzYDvGwmOd/TFeAc6MU/epQTRZ
ixpLW9+qt9BRgsRTfXTQfdiQ0Ujd1zb3kZrtXOzlXGbpE46NYWd0rn7AzpUGBQXxZgKfI02hTRny
TBdVi+UvabeF3mvbuDI4kp1bMUFPpSYGHaPp5xNvvVWdGPdOjuzvjB8yHxBou6jZ06/CGwLwpxft
BofBtIkeJkr8UkIdKzbOvGA4EVELiZdl6MAtwSrunISQtgn38NZWa5AHiAJhfmBqV0dU+n2YW9O1
/KUIS61nBwHBFNaPRbG2X2nxV65i8Vqx3TIbUt3Jk+umT0O94JplexhlyMhEUJYGZ7nyGnHXO3FD
9oDnLUjt57n8Hu3W+LBKGOICfA71kotxBlCNTj96GND3wyMkqD2KaCTIfjCXSMx1dEEwQ7R0pqrn
RKnXyXCNW6BhKnHZDoDu8LBFvZLF4OdShr8KpFKShsGvslUXAlC875uR1kFPHIcmmjZTDNJ3InjJ
LEbTKPBRWKumwr8wtPBbwoTqTyN7zzyUmqhgSlqcYlbZmsfB/eB8FGh2zuSjV54d/JIrJI82xoLt
SModOb5nr/hy63g7dA5dSQHGirpOEc/yfK+6K5vAbmtVPFpmxvKZGKI/LZzncKRJ3aYbd5Xoqtjz
svLdiToHiwTg2lW6xbOxSDWSSGLrIVLE+Y0IFD+VmIIjTec9HzXJXQCJDrpE19B00YBPwK5AaLZ4
T/P5R5/YWpiIfBNlCqz1BFndiVtG9jZJ2DJwSL+IrPA9a/NriwntTmv40ddjQVK9PA2YWrDzCKJe
ubUfZ+pMu6WlEM9J1gESlHX2Dba45ugxF3zNWPuSxlnCD85rpVeE//T0mQ0UBd+J+STcFItJ0qcH
SV3zkEBhjPxkYKx1JDN1NDXfFaHDs9IY3AQC8ErTGA4W24pfTLyT69l+qh2amwhwbealzCrmDWRW
zJjdYWICxWdcF/eg2Zhh2qPh4GsoK9I6iQFwk+CU0ORBM8EVqCnigthl31Gqca8mXnSEEflCXpXt
2zTcWCe5PtthwGAKFWpUeH9gvcyDTvM4lxSkw+ycLzcBcqWXKX325IAwNn8g/0bQhRV8ekKkezXT
D+KVyxaPOnZi4yTCiu5nisdXJ3NPwgw+ac4OYGVrrSW3VOB5Z8FtFxPQvWchs0TtFyJyumO5GvpQ
TFm0fI9G90Xd8kG53qviBqbEDsLl1mlJQTrx9JjrzWfNJ/VALuAuc+F2wuMxLPL2ad8QD4MXapWf
LAjphy/i7eS6n12gKLolnsuATlVavulKUpg/Q8HSvAH3vuCLwZUk78N8qOnUebAFqAvdKx5DCAjY
utx91DFAuXl/G1wPwPBcnEdnvI5S+yHJEO5xvexCBhcVmTxtXVtuguqXdBo8Q2zZN7NT/ASCSU0K
56DS+Xfe2F+WKZ86QV0n2AYXBgZMDt+2onFVFO0LCjP2oSnYc1IH2zAqPooyEKyFHNwmHtLUsO87
jT0DtnDa3yFfkXAtkb0q7HJui+PAEGwv+pSAm+qOugj7S8ugtE4bct7Obze1b6CgXse8cPcISqy4
j4Cio3smhY+h51qEHR3VtUKd8nhtjyN3C2JkFHSnb8aMZU+Y7b0L/H4XxPxJVgRNh0GcyMxCRpZQ
D3WXE3ZME58G3rsmMYDWxvKqiKlDFB7fIx0SYdmP3gE0lViltEAX+ikrmmBrOuZdMKp3tJ7MnzIw
uIF0HiNJ87qhxLlggxSkGSgOpnwVK3tvqLMZTx9OB8kJ18mXnLXfhT3/Klzjo+6TJxXlrA/Dk1EB
JRZODqDX8tJNb1BFm1tLUYERPDVd/9uCwUTfwWWOrXaj6+BkuLNIABg+HcqYygBf+Uag3br6pWrL
ZANwwF5TdwyJLa7svVnjQ5MA2mxJ7Vr9HDPBp1o37ehLpTXVukYulq2WjVqb3BkeUmUV8lPWiAMO
7mw9WsNIt8KjTHFOyw6Uerrg6qdalbA6QhoWvZH9Cr064IHEFs/wT2VTGeUliFpRKO6HkRqz1EPj
MO1f+uQRMAR74BexXl/xwO7/nZ2oYwOeztaE41nDV15zpsQOoec7FfNb3wT0XHeCtAcr/0yi4rKI
493zUjYsKBxqg/aV7rwlXvqdGhU6XmILvx+Nb4zy7jFSPwEpZtpYp8UPZb2Be6IgAdxpY3dfRBuo
m7AqF2dWrO+Cnr6ZPCHTFg247UKAQ2xfAzLUqGlZmF+aEWCGA3ZsHPN9XdCTzE7IWfUjyLKllwUt
eovexCWDgouZPN5ploq9B2K4M5NeCdWApIRH0TGNg0v56ypcqsczI6HyubCOet84K5wiML+4zG+x
UQerlM8IUoGr73OW3MKWDKxGHx+cCGNOStB6ou26KHlVFMMT237IFJXB81xZgCpGaR4rdIlVjeth
IyJaFPDHULYlPqh5f7ZZANpM0Cwf8/FkxKijDa3tzN1kQUgGZV9GyrgfReQOo/Ofegj21dN2YDqu
iB4/Y4njnaa5OJKM6iXox9InxEHgvkisYxpaG73rn4hPTbyDSs0+NSggcAV5HQMQJqku35xQiXUx
jd9KS6/zAtswli9eXjGwzMfMpZsgc9pX8sY1+uF741gYiEF1hIJi3pALQT1WDdmfqT9KLC2tDHk4
2ganMOcuqw24I1JWF6EOnpvHOz2isTJng7CDbDz4ZFgbQAMgaNjvoOcsFxmLvA5cZaifwHrbYvIj
wwOIElP3Nm7megbUHZoWUweE1ykgEzbMZkaamwRBjPea7LCJM1qPNzUmgzAuoydlWhOMWQ3SUnUf
GZw7f+zk/6Ng4VOZ86//GiskG/h/U4X/5xJ/NWVb/nT/3//W/6aEouvY+Ob/3wnFh+g7LrLP4rd2
+/nM5r/+GXw8/P77X+Y//t5/ZBTl3wgUGh42CIcEIK58Mhz/yigahqSRlxCiLqQgRfSfGUX9bx7d
o2Q7aEKlnWlJQrSl6qK//2XJv3kOqGoCHYLsonDtv/6V0/xnaI6I5z9ym//8878VKr/xoerav/9F
qvG/ZUgIT0oWHY4r2fsb7n9JKeraHFoR3QNAY7qXsbY9wEPm1oANCiMygUPuaSzWLO2Z+sUzL82n
qDZRLx0qLjKBK9jGo0vDT0qAQOmfkYvBw5D9LguCbINt+F7A7lhxT+n8tmbwNRsSe7GYcHLSrwT6
fd0BBeb/xUz9Lvo1zhThYaE65FPOWR+wjGxd7SgcugIFmo/r5k9mmt2naBR0ZxC9F7MLCRDr/Spt
THoo5IkyDRu1dg9dLgGAU84sACTpqqqvTnNB/qiJpyu/FPAyeWmthU0I3TJYvvSRd60ywu96Ar13
KiDpKLu9pEZIZmFETA4sA7qY58tEYA8ZumOXz9tc037cgIIFxnkQZe50WlqfpiQq7jKTxhfWOjCi
dS5zjd2cxAh30Vr6auHEAxhQN6fXb1zO3trSXXJkxl1Sa3Cr8OwIvo+DW+b3UxpcvZmiBix5uWCa
NoiAoI1RfY5N/zQ3absesUYAFSgu2RT+1mogVOMIe89ggxmZoPNU9ZLblrVeTjGz674L2BUb7HfD
FmLe1sGzmI+Y3PX6eRSDt2NY5tSxu0dtHh6LPrS59eB/DBz7k1tjuWGNgbOuE7c6g3lR0QbmY1f6
clpWctrSIY+TAQg1rfKCevkiuWuWtvlm6Z13BxromcN5DYDp3iX1kWN0Hyxt9WFNb7010WAPTH1l
hcDucA6Um4R2XFVr34pjcySKj8U562vAw/EXx3e1g9yIkX8YUbqGn9lND67phKvI1Ztn3E4O/y5q
Ded+FxSbIYwvcJbu4th8t+FAajFLGNvp1uHBluXNVTn39y47o3PR3yZav1wQYolJ1V6O59UAGOeX
tXZyw6B5Uj1VV9PZDpZYaNlWGFos0u8Bi9ECNH7d4heNavrcmMWcgJYO0A/YDr163yx7Kjdw/zA6
WAOPYOo19VMht+aLbj/E8Vue1MYqq/rFPfMYhdmdGEmRAqOnsLptNhGwytWoYaOpbDD5Q/TkkJNy
E8pfyIeojVmbKLPkD0hjugWSRyLc/TynX2H30WbMGASNFz0rxL+HWylDHmX+HSs+qcslqSr3TZU/
0UN8snCRruwqe1Fz8UIrGGlN29jWDRzuSpqbVOJq6dTkj7ylGh2sadOmnxlR2NMQPqhG7SlbCTai
lYREwwWi5JzxVZPlMhLKoLQ0OQVOqK2plBJgi8rnLBrVsVb6O+xM69K3v/TMu9qZnZyJBVgbibth
bc8TiURZnIshMHZsKk2fxS0robj9HU9jxuAwzoQpMP+rm27kKKtBysnFN7vQO++8GQh4KTIbssn4
5IYz4RREr63Gajvo2Y27ZbUzG8oZEobedS64Z5QgeIqg0VY1o1HdRpfK1Z9nj6uJFlEEWBOjciU5
MFbIb527DLE0q85N+DbR5Tl5IYTKlJpTVnNnLa9/lXr36XrxpXoUifKD2qaxsDN/+BUYK9NW31pF
dMHrfmSFBxa58BtW3ksFjOoQ2sQpJ/pxtGljco3ZxKX1BL/ruuRJrl6I9BahTfyJR1mpyX8qGYt0
02qPofYg42ak4ZC9q23SPIkYPljLWbnUzMiI9Z5R4bVJkrLgLPbcVUV9pBEw44Vpfdd5Q4ZsE5FK
GJS2rlLzgB4y33B43zc2zia9Qtk3CsgWPQy6jBYKU+L9RN1Exp1JF+TotV4QvruxgRkTR+5GzMZb
BLjCFRq6Jip8G3Ayl8sPhFzLykz74uTRWms7DVaXCL8HlQd6H3gbLHFgOL1PgA45Al1wbaw6OwwT
oNdhO+bOza0tGqF0mkjswkiPXYmbAr9aniC/jywQvMS1ztxZV/iUXixbx8qbRq9DRDpmsMOLSbch
O4labKqJOiNFFAAcOkH4Iji782iuPiKNVKsemNWO2Zt/zLR7ZZ+2DRp92iTKwaM3Ns+ytLNdPAAs
xba6d3DP1IS++T5Jp86Uls9Obl7NSKKMOBkmYizFW+kilmBjIBUev/TAvLiGkiYcRX/P0p/N3Gwc
inbe62N1mwFR7mDGBexqBu73TrCth0o8l2GDVKrzurFtSz/JsoSW/xt9AM+L5vNjp/bEAfQYOq9T
xT1iDiOQQDit0Finb9KL4cbwEqojzFtqDc2Zqwlxlb4OiTraJO97Z290/auddZxYLXoR9RMU/nXq
RCtLfZqVbDDoYeQRA8zwXrIjj/JjoQj+mkXnbXRBaMHSvsfKTX95BakoYgz03Sg2zgX5GdJ6y644
46jMx18eARG4B7wV5hiPZco9Cdvz77TO8bpp4oFKSerSR/iDjStoZctJiSCwk4X19laOq7k2Msql
IiCSBLk2hGDM69zuHTMXe3uyXA6y4qJ3w6YAmhX9B3vntRw5kmbpJ0IZlEPchtYM6mTewJhkJjQc
DsChnn4+VO/22pbZzO7cz0W1dVeXICMA91+c8x2JMge9wQh6ypoOiDII/XLEcSgo7AkwKzeJ473i
D8IlYyXbIDTHvWsQD9KFc3eWlvEdZYNAYDS6e9aRYKp91Ki6hrDaZCTBL+BBngFmhH31hmgivaUo
85tfxmTzoEEu2pHdHm9UATXHt0t5i3P4SlN96gP3VGVkEvjLOC4OmUvFjfpVEKKw6SwYq+C3d5rw
1Mg9ShaVvaYRSk0k8TbC/ITkAtKxV2HknzGld9hw5j8Gkb/npXUbtbi4ROngUCUgwvtQqKShnEdP
ZOqwo1ZcfQ3HHRkgcF/jozfE/ikdkBH2jRgPWcQ6dfJfQndOj0le72AMALKmMEMxloUnbGF/Mk0r
F2s0GFOTbGWBKkAjZsFE88B5gMjQh8eOrX8QpBiPGu6ibFZ9aB2KhQLeeCAevFaebXs4qLJGNyjs
kI189+U3S3olQXR9WX1ppjfMsAYCvunhnJa7DElayc2WvhYWKyuHibRr+3sXGjdYhWIbMCy7pI7e
T6Q/7Wu1JHIEPdL6Pvow8fmvx5wxcaKjDJlsfm8KlnwRdq92JrtYLtNphzFoUBKyVuvsoSK/CtYs
XZ+MA3A9FjrRKlIk9dRjtsOxeegcQqeBPlwnRADHqOEMb3nZ62JMdoYVA1jAqr8d2m0kBnBB0EhF
48y/zVEfEj1Fz14yP071gD/OiuROd3CICudj5D3Zjm1O74/ulx0m+Lig8Z69vo5PNjOQA4fksaoY
a1IGP7UYbjboD4F/ePM9teSAHQ/VZK8HFgEsfdKxh3x9dzoYgLFiPG5Vb35LH4qx3VjlgktkHJiJ
qXwoNlXjvWW/U0NdoyD8g9y6P1Pdnsw57W4a0gO7Q4hxZsGmYXDIWohIzXBs7oy+LcSmIkh3V+W9
3Gcp7IlkFiSN2Hyoo+wstBiMV0aDZVAGCRlkDzQm0nO7GLI8qj8WuJeZwMNDUlrvM1maTQycc2Jc
O/p5s80oGTYj9FprKK/WgP+vRehUOmN+CVPzWPdM4WVEvUzy5ePfjKlROBOW9+SIU6G+q8mo71BD
eKOK+LuANQZQeB+PafuM6t7ifyHtRm2/VgYZPxMB7rIG7gwaeNeCkVwHaPK3yrWxc6LI9mw+sSQL
3VWzwCPMPkE+YeqfGTBDnDvYKM9cm4q0trR4EiAx6ZZQSbXdACFmgG9FQMLv2tb9mUgUvmlZOrep
aVkEk7KX8+v2U69WIOfuQTw8ojY/BBOxDEXu31PPewE7Alm9WY8Lf4EuFEa8+9yNFp+ioS9ZRgTl
TIQuEkNqGs/4kxfzc1r1IGlqUlTauGDBj4LULLmIGJkd1WIrXSwPvOhHxrchc3JpPBkiOSR5DjKw
JtfJSy12TQy+Ojt+CawBGxCatpjU5u00swZkMrlte5RJDAiPgTk9G0zEVNzfo6is11mAGHXoOMe8
mGhahBWZEKz6c5axCFTqDlfPxPCf52oQO8lrV8DlXzqIYtf0zR5YGEP3CeVfVJWEYmQ8z10yf/cx
g9m+8/9Yc3AidOVZ87HyO4qbjplbNeQMIYOFlMPEEJ+Rd/HObtrv4J4TJjpyMuUsCUpD8FWHBpF2
Ugcki7i73kK7onOJLlzUGKrrZyOYhz3iDUZLrWSyhcy3kCYCVIswBtuxDp5MmzVxNhcvY1oYkLW8
rqznEpT9xojgTQ/jubbsJR/rgwIax7fOPg2t9lE8bAj6gbot8teB8CMfD7HqUxQONdkoxrgc1/SG
xJicvJazYxPzhTDoXS0gfVOkn0MH2DUnuaxtfnYqa9kTIbxOixx8+xxQ/bU7zsNb2F0C0977Wn7Y
WtH5t909Rb2J34yKEc+zp+fd3FDbZFYLwVqdmPdeWkbyq7Htr7lTkupkq2f8uVvXkAMHV/8e5+zU
pyz6k87jIU8mfOE2D0up3gLS/Xy/fgcVe41sJmeJhTF+AgmAL3CHh9Ii4u/LT9ItMu3ZeDabWYGY
rrZ50r/5Y/5UD+EF5cRp7iOKPy3p8vy3EnDHmrwlmEtL5EjRvXrcJGU9PaZfuqeIt9lxI5OWb/XY
lnQEr4buNEG/qORsk4Vw2GMQnfs9yk5AAjHrCORMvDykzNjVUzIR7+tH6cmgg1DuMYySXcy3uzED
xzjgFHqzShZ7Zv4j159kLz5O7Kkm39rWqi+hL+DakoBm12HsrtjMVzg03WxXj5xjTJ0YXBb9Cl/h
K5Rp4vC6dkUizGIWzFgOoLh2KtPl0sXcM6nAfWL9w4aRo+fqGriz/ZqXvoN7wNq2vo8hrEal9Cfp
O++IwdQOhYi5FsiQPBbmdYIfRfMtwasH+ewFn1UpTBaXcbPW5VbxLCISaMmKaWFEVQ85gDeWjHAR
Zk5xh9vbQD6D4DOmGRWLcS1mRDB6b7PWL05mAFD1qxffKom6jR5irjfPN385yR8/bjN8EJSCSZnc
crawUPB+NEQ2ATG+Dba+yKh/dUyK1WEE2enzOrGwaSkCwi92njQuDdL7poBLYJeMU+NAlzzAa58h
EU1n+uhEjGz7Ea3mZP5yve6FPgAYIvZP2IKGK5+SuF2cPwl9blWBAG3KXwHQk8NQISGzhfXLSEMo
4GZvYtrlNw0H9xv1HUi6JVIPtz6TJWKd/QAfamiEfAxy2NTwxtiEPyVoxsgeriRdD2e9ZXGlFfaZ
1IZqHU3ylufzSGwZ/lBis7AjptEhDIGl1jI8RTb7Wk4UJj3ePNNVg37NHU6RKayPcSE/9HyEtGyz
nRp/gun4gILw5XpiR3O+FqUXoTFpMKq5OOMCrU7s9bt1QTuVOQxecDUvyk4y0JkE7UMyStjKMjmr
eamchMfTA3WNDfMaVSwbeUy5Y1LshWPc8rG0QKWV9dp6gz5MTEnWGBLnk2t6x6brnh2iBKk5pwnP
3tma3OFljql/vc4lUQ7F5ljsWI6Xt6LjEu6st84yvStGjDN4eVzsgqDrIsUeb4VQXQSr67J3SYGo
zANh0KQ5VYO9reBf8nmyz8Pstpgd7xLXIb5W3iOr6P4w37v2VsJJMiTfdcUMHep4c5xdCYsKuYuc
5z9FpYk9VZuytqet4Yp+Q7o8OdfCubK/s/dxizY6IWjWDdOfleP8NFDqsAiur0w9KSknH50bHJCV
OcQbi75U+NkRV+SvkE39zvFJfJnYFfrRwpKNanpoJocJntB9RW7A0LHvsc366tGNrBxmZGzPkX1l
xBBvKlFlO8Y8t7qXxZVPPgO79hhLh/KGWIi1N39rjQREkJBk+LsW0DCO3k0o7fcOVTrxnz98P3qT
6NsmP3m0BHGNXRC9ZK+2U3zA+sY9Kk9Q+GleEBPa4LiQxc+sHFKoCDJ7GorshW0XRGNBG9Bj3su2
U4jJK/X/jl7uMVLVqrlS1W5lSQK4s+zzjHWe94+cfye3jt7cZnjt0FTXbfLdtfmTKQfYmXpB5649
aV4NVJx+4V1mcBVeUm204d3dzv/GM/3sCCIuYZH5xVEIvF/l3Zzjh3LUtxHYOsNPhG1ECoDErPUt
yLMXI6uYD5KCLp3fsfHAFbNzMvKrEutByOZIYNyhZsy78l15QhH9YIAmKEp5Nsj5w6y2r1xxFNGC
TuahA4UqyuDOxBZd8Yl25lBgvYKLAiu14nwP31JwJEGNOhmpD0/MiW8pR2ZXtcwAA0oFK3tpStL/
7H6Aqp0eQZISRea4xBBgr7KL9qynLVDAj34qv2YrehOG+bB8L4nzYwLsgRgOVQacZg0CF7US8IeC
9NojdfClTD4QnpyqMn0o0XDOiNEWcpyLR9AaXS5geTwIBit59Kl1iIMV98qSY4G42QUfP/Q/JEPE
RrevyVBiORQX0/+UJj4meEUQ39coktllArblF1WTOo7NGyG8y712ymVywMaGRs8iQIFQeawmzOcP
HsKCriMlhPD3csh2ESIdJC3YE/lzDFxxxKO59O8DEmJpu9uOt6NSZ7B+RFS426bwKMybaz4S0UGi
I5+QvjrLkD1kOx2dG29EmO3d8Vv7sQM9nKfRBXkq/Hsbm3jFl5hmzjnEkcsfbQFNL4PHrfQNJ8Nh
zr0L+5B7MZl7ORFpLvxv3VnvylsuGtyMFjjgjr+W33DoxAXWxZtt8xObtOtO8m3oYV1H5mUQ4RuW
0cdlwTm56mir7Mm2vTu448NQBkRAo5TBvu+629JVVwJ713VokpoF+EC4h16IIwTd7fJgBqO4tATz
8CJsJ6r2JucYDhx2H+GADDV/YjH0voQsRMWjzqojgSlPYS7hcHgvXdwf5iBlxczRR/wsyau7Aj96
XB+pXTYVJ7qh3JMRBQe0MrV3qD1zP1rNNRT6ueYfEsXBTc1MtuLh5mqkG918S+zyDZgPceRwWcm7
NlPUU3yWJUUw5mc44fWyL+8G3B7VtBPe/CN20YjOzJ96LZ5IOHsAv1Fd+jKknDD7JcHybATNrTKI
Rg9NfY2zKeUzRf2eDgTuTR2Sdl+Y2HaSe+mZvyKC1FmfqFOj83RTufpqaflkm7a8lH18CMSEL2kO
HiyVfQqSffex0d3daHw06QCWn7bbxOLEkrXbYuQ3V5XygcZ6xa20SKzKM+NXU1E8h/DZjSCkoqNj
JCaXscMuFtPr4AfdceZmz9t5nSXU3a1NF6GLmCvPw0QktLh6BkUzRBn06d5L88qxE216P0ALXpE5
pAEGGLrH5RaP2yZEDsw2G2qFj0amzItDVnS75Q9m5rdMBfY1lwgNZoSGuzJUDH4L+5E2HDZvPv5s
m7MIFzZUHG2rxKWzbG0gt0Kh+GV8PwlM7joXxSKY3hi+odg/gdwWZK4jXEVwkN7FbPypMskrl4wb
qplsjdV3MSck5zL46CoD9FLr06BCyrKNeN60dNAr6FFXUuuSrSINe0d/h3JlIBvbqzw6QZNPLjCr
xxl+4Bpw2kyLlLGXSCpUw7HiukZ6uJEl/nwynlDgdzd4eIxk0YLNbvsu3SDcRqnNX2ecus4/2+OI
i5hf8n/22X9ze/9fxN3A9Vki/+f77OfPz2ZZZ/9fi+x//U3/WmT7f7nwLeHYCoC2wrNBXf7vPTYT
V1uEfmg7NrD4ZVn9v1i7bviX5zgWJF48UPbC4f0/e+zwL8ty7ZD/z7XA5Nr2f2ePzW78n9A78I78
COzLfR8PtvMPEmc0lPBtE2T1tDYN1x41YajDdku/h3wVkhAYTlKua/p+6VQH2+oPKgAuheIMdIt5
mQPwT4XvkNUX7pESDvRapDlasdMfy4jZXTOC80jRekVhQxvkkWQg2uG9dCBA6NInRMaBeCTyGr1V
Sg6UCsJvVOXh0VEAGwDSn0o5vUwxXgYl7Utr1R91NV0bACG1NfV3IuhPg3VVNSOeNhBr+ERcGG2K
51mHLDY1JhQLxXGnk7fYPEVu9zqMikl0Qd684R6jQt8ajm/y629qOc451ieOd8Uxn3Lcl1RAwSFu
XJAYcl9zJSRkuSzEl2Tv18mZlRgvLveH5iLxuFAi/iGoa5740aHhP0bLtcP1k3INBVxH0XIvtVxQ
KmYSS1JFzmoykP6FuI+95EIbuNj85YLjolNceJKLTw/t1fXFVnMhSmD3cXSNVXrQdnCP2uLJK0G8
tONjgEFuyON3yRcTcc3iSPnuuHZZ82/yPn4fcv8C245PFEAFys2SQ9MDnmUL530Yom9JjFzJtR5x
vZtc84OZHuxiuA1DeGgoA6DPXJc/EsqDmTKhoVywKBuUp4Fo5KBtHSIfNkil+FPjXUZnFj1kaKar
MuqvE6poarlqpShOWooUMxTbKWbkiJvN45QT/PIWo0lKm4QSZ6HglEvpReljEyiv8cIP3DCa0mii
B2d1c9CUTCmlk7bwwlhyb07pweQ3rIW1sdw3HptjXMXvdPW7ljgImRiALq19TJPRql+58i8pZVtL
+eYis5fhjwFGqUtxZ1LktbPcayvaBe0vj58Dfa08spXAuzCQHQJeeKnNsA1JikdrKSKTj5ySUpS2
OrLtNrFus1Npo/bWLBXoTCmaUpFSmHoUqCaFKp3qF1DqD80LNykKeurZicKWADLeGkrdyNS3dql9
c4B0KcWwpChmhY+l52pQKieUzECw2PnSgfKLepTUHn60khIbkd8hoeSe0UpQgNcU4iMFuUdhLinQ
FYV6LPpdSeEej1AaKOTxOZ7UUtm7lPgepb5Nyb88mJ477WJ114n3G0wRKxVMuap40flwg3BbQJUb
Mce4AJaiZkBGmD60aAI8+h2aDm+2HpCdiKF7lkX0XRp0A8TtmrQqAS1LbNC60MIUtDI1LQ3D9LOm
xWFP/I1l80Oa06trxu/L95oX4+NMazTTIrmk55qMshEpXpFQYzlavtxg55XWnr4Po8uwKx3UC1DL
GOK9pE3x5NCSQQMCRkqDtjRq/W6K5Nlz6tPyvSBs+cjZ10Qv9tLlzbR7NW0fG8W3gDZQ0w5GtIWl
QVjwPOyWfSVmu3VP++jP3/nSTSZLXzk3j7UniP3C5XRl93rz24TtBYITYk+jfuUuHeqkwW86NK3j
0r3OHQV+IvWeXTxcbFrcYOl1kynONjNvR7T0wYqGuMI7cUz6z4AmQ/Y+SYhL70x+HWfc0k83DE+y
0vqZLZ12yih56bz58omcW7pxI3cPfm/2gHAG8miLTZKyUF3W59PSy5s09SRPNEckOgApaPiHpfMH
1Ih7T/2pKmwY1TIdEMGd7EeckcvcgOxTouYWG4hbI90BdTIfKgYN9TJxmHqeOpLThvUivOFBHp8x
753135MK+YaPsIaybjLDMLZjCQ2HHBd36+DVFWk7vLjDOVrmH3PK0eHIhmdIHHMA8Se2ksiglrlJ
Y71qqN473nfKy2W28rcUFisP4u5aXVUQGKcGfXpnEXDjkT5JCC/9gvaqJbP7zjQVU/YyyykZ6hjL
dCdkzJMt855umfwU/hCdhTmuJYPCWBZfM0Mihh8/U6kovlDJ2sXHzDCpWKZKRAH662CZNMW8+Yxc
mMLyuzOHYiDFOCskUK6kS2ZWZYqOYtItb3HGHAt/eIlKsetZBRsoo4foByU8856GFMWaCyDCZkGM
oXcqqh7vjXuAnrlPivAY+OmNrdZHCQbHxr608XTJgj+6O8hLAqd+cUOiBtPlXszCalsLNKHl4p4p
LZIv7QDYdx9oRkOeNa+9qnVZHNm7bzsfoVM4uNlUAZcLjCMsQQtSEtlgvtXcUiAegx8zuSK6ji0f
u/s64iq2pp912uwdz0tW3gjAtm48JlcVTk2HqVnGs1EU1sloef46cqdcYaMc08VvMYtPZk4vLbDS
FHMjB619iZp2ZluA3swzmxXA82bPvwVWXcBFXpZMjk3kU1OLpqFgK0ROYYuLr7Zo0DVGNFP5e5/k
37by7oVp/Jmrp9yY8/3g+hFwO/Tq9Gz1rjayx8y51VPQbXQLqEmx2960lXP3a7wtuDE2ok+e46H8
w/lHnW+l3FXkKIfcexhg6XNa/51262dtMJyu62lT+vbVmuzfru63xXBN3fI8DGlPgmsOMgaCKXD0
aGOO1BKpLFDRM4MkajpCWJe8AGtw1yaGs+U1x8jk0R6LZNtoJmdJkL6lUZWfOynqXYi3Z20OPr5o
9YDzs185cQlxYmbGWrgkr0X4UyaSNlBzfYVFUPOPPxiJOFRht3jAlkFmxIopBbqZBNExERMW0iHa
jjNj5MKHsRD+7UUJgN/k+t0kCvIymyPsXwMRGuxZK0bnhIeNAg8un29w4+j8JCQfU2m2LCYQgKwd
Rj2OVW0pOKuVHKG3qJCY7Qx/ulCY8kfxW1X48fGKUq94KEZCOAdYUXcG8VrM6bBtz2GJb96r2ZWF
Fn9pE366ZnFwUnkfvU79j4z39/9P2xNYLiZquo7/qvH5+mfIyL//rn91Ppb4i4yRYGkvSF77m/j9
r87Hsv4KWBq4hFDYcMuZo/+78xFEkwALDn0UVG5o4rL7d+cjzL8s37bQ5nuw+NHd/rc6H9ty/8n7
tjFYc66gMjYDtoX/JJIvVuGxmpKKBTQZxmaVrygHsnXB4T+DRtwVJmltiOAunv0xupzCk0WfgCrH
3RXV/NBVJYiY0PjqUMSqkq6doN6ARhzbUN3nYOAUG91ikfGWqv9hXqMiIhY3jgjLZc+SmFg683rU
ULqys9HkD93MdZYM0CzMha1UhObKydDWx61+ItxQrIQqOF3JWA3LCqARuWshXoSV6aFpSRKMdIVL
bBdNBkUYGgDTtPxVP5dfRsK/SlXdo+G25G7YnJwSwypJTa65Nh7KWas1ljgYzpDshi7Ye15Wbt2W
MPr011TO3xxNMysEwH0qAGqS4i5fLZRkNmTEZs0vuC2NVdJ3RzeC6F70i7OVxfZmtrNN0+iKaSZ5
hdL8JCGTgzy0ou2gs7PfE81RVbzQ+CNI0q3IOXNqhq51/xTX084cgDv2+ZI9JFEIEunbgImEv+i2
xT4vWKT51Er7DNw0dtoeT4nfXgeDshIyxC8D2ss+TSB7MHtnNubiVgCHs7W84DtfTBsErFwbAgv3
WTh+O5ZTPuN43xAa3K7bmhmXS4IGskdhv6GJnWiXhq5A7ZpH8GmCJDiyrHnSir0Z2+lTE3rPovO/
EEyE26RPpjM+ie9waF77IACpYFN/MC7rSzhrA8nqgb+zQ/lOsNjGgH/XNtl3axg/nWkg2yNCmOK1
52nEAx7za/BBUrC6HTqPBKTFys34xijRk3VdMftl7LVgVKkmYiBK3GRZz85Qx2gtJXxk0XPtYMda
46+ACxayQFXLiCq+jiymAFrAIV5kkM4UEag8lSRWTYc0qJFMuE9Ajsk540ntu5c563dJkocnI/D3
Rpr8iYfkqViMR0MlQelF6CWzoP3dGNa1jWK1GwznNVXdSc3mpa74ggpbDVTTaDbREBTTzW9IcLEK
SFYzFppVjKkx9up3XiQ8WsXvOAhAG9lqSTlhoY4brMIZrcr1uCtE3a17H2oh8Wnexmrc127Uiotf
wt8ErdVHV5Bcv+c269DceN+T9PcRHKt9SRE86/xeO029cxJjz66ePXwWoSpx0Npwo17qcdyZTRxe
0JiFG0vxo1fje98pFrigWta2ziifeFXWDjhFs/e30Ba/CwOteFQfMFfFL94IVfjBtI9j+O0rcnNG
3GPaeq6gle6iwXqKtPtDo3/e1nwGjkOmKc+t4PsCg2Susooubhqcmzn+9H3poHdgVUNc1qZHe1kI
fvKRsEoCEhuTi9VgtKK7PYK7L3fqop2HX7aG4d/Z4mZHpI6WWX3EhEeNIgE85dlh9LP4ki6L7knN
GG9nPmSv48AowdYlw5/A4ZCShtXSeXRPwtkW5I0i/+zfu4b32xvldkhwNQSal4P/pJfqAqQihLgP
AcmGPsoSMK7tBpMS+exOGW7oXZu1LJt4E7bmdvTgygXJQ+gpseZbzZADDjvLBYlgogbfqCx4rr1m
k4hw2EKA0euM6MlNGmE465Gob4bYeTKnDiN6BPMuwVCNoMbcirJ9j/Z2m/xsLbhCLv01+ZTk7GWL
v5qIGTgyDqltDfXwAMnMGgnQYVH65uQ+1n4PiXQhKdiVwRwr/2U3MDXdZWtvTAkLaD3umV1Mq5Qc
i6Mi1cOtUZ2XWON3IhytbZTxpBZJc6/sttp2OEXXjVe+Qyp09xC9MHcIalFryQqM5HfhxOahregw
8JPHLODq3dwRFYWH3U6zZpdJHr3OgCjsEUM1+djMCZMFOVebPP6V/emzNNu4IK1R9gJi4nBTOw+B
sxg483vfEBvTyL5pRVi31QNaqLo8OyRdrOYmoLJjbDDHFg7jFv9aZ59rXJkYmxHBgGRc97FWZ9eE
Kl8gN9mOYZBsLcUY30FKyZf+NZEsO7t8/FVGaoPONkkMAl84HY0ldkM5d926G8SmKaq7O6OcD0qB
7LN1/wwuYTFgB/m7vIMtw6NGi4CV37DWpOy1ilVBqvqVfSoHOs7pb6Y6Sjk2aivhGkirJUZBu512
KofOHTFC5CrHB5qdAsvDlu7kDxwHmzwU2FKIUOKz46mED2aBhPPAvB8yVodkV+4bYby7bfcltC8A
bIczNGnjRxzgzgmCN21ED0GF8KHDA1zi5doyzKzQsYbWVo0xsoVamzsmpqzB/Y7UEAY6iwPAVOUZ
WuzNa3hWkIzPLARZ79QZgE39NerjDHkWpcK31XGKNDa65HHEjl7lagtTft2o6YrDEW6gia5ZzeqH
RMMeZc45aNI/WWi/E2PKjsOWb16ohqOSubUGlY/z0yrBdYjnIUIJ5ScRUQ+pv1YyOYJbwHu3PELa
P45ReCX8AniAZ5546dJ112e8LhKSRZy172FcPDqN/TAqrNnm8Ba58bjBbKLAweYUAiN1QrkIyfuF
B0I2QzzKL2Yep6gCgih9/5IlvHiIJfcAP597xB3VEpcy97Q+IE0+Ps0A54JG5RvkJaKqmgSFycxe
Uhk9Tp76TBuAp1lE4+tRYq7ihC214dqPncg80rsg36XVOPLfcneTJKCEpxJygQy++op0DhH3rPnQ
4PTdRljte9MSwF6k7o+aU2RrgzLBNxA9AFTfIK3GIP9IrC3BrRaiAYt0maI/OBJ1ZPEetSXLUPmn
cXF1zeoFiJh9FFn1avaKcOWAja/lvVih8aNbsot6O1zhZMXv0AIbgn+SHIJyfJxke7Ub/PC5jrtN
X4zXkkemVy9kOy0BisR9Fbn6An0/LYN2CHGPDI+8E7vfFHdjC4W9bzaRjW4PUuIqxy/bTYhYWZE+
2ZmHz7coSQyHpTqUpOou8InBKJ8zu/kdxLHJMrvbNr67T2jASaww1a7Medxgv3KFlYew9RpkmcLb
JCWEa2SXq3CeH308lCueVCDCw6fI7XJrGvJsFRYCqpz6lPTjD5l3j30EMgeMRL8zIvcwSAhE7TSd
SlgdGwd9KMeOi0mhcZeUEgRsU0Nk6pPKi5+iag5dW7220LBrwc+Goec8JUYPyY7Pj1UD4BOJWraY
euYPlh+S9YtOrYb44UYlsRgVtooMadAYzUj3gv6Yo7J5kaa5N8vplEBDiNqZ7FNLfXo1Cw0iUCYa
zobpEpO6SmLZHmwYRMl3b+HpzWHnQQNZg8N6zrx+WxO665c0AhEdgGE9NZEPvgqNJdMEyr4Rp0Vg
Xnq/Pgq0rittpN95BR4+lPjMy5xcFXcq7nP7WI/JGn71VVTlnQ3wIuhcKbdhJT8iq9f+PkxMtdWd
d5gxF1JwdmA10x9ZDVzC7uQxdAt/Pfg+PGznyDb2p7b6ctNY86fwd2XUfC1K+lVtdbCE8wl77Diy
vaZYsTJohYUxvcbNZO5yTNuqDy866hjrBUSyuwYBcyMohlg+Q0hRQKbzEA5yfhV1kx9cLz2xt6Zd
qJlAyhhDt1PPWAX2mbNwL/oezD35oTj9NnUVn90+3ufuJLeiVW996uG3MrjOSL6ZuSDQtjS8XMnJ
iSjBLaWhs1gI99AmQo73SOe2LpHKL15MpAgAHx6/3H8SGYRx5Sic3YGLbCHLPxkQcRtHIttgRsYE
X+KIbqh6GFuIY4jKPC+5YIg9QTjEAkGS7bOSiONgLcgNl1yToYzlu/icyQiiqFqwoZjCc31uEvog
RK7USvbwXBJKHCUBJGhjNxvRa4DjKLSZsUZ1H+z86sY0UK6bkF2A6SfEKOt5H9dqg9St3dfu8FgV
QC+bYUTLYc8w/FGUGS0yY4S/wT5HMWu5hgmTg8SkNknuuYkYBD8l3/RuZLCzYsm87xHJbgabcSuU
kh2EfNot96oFL7bts3Mr6io4VNZrx+IIwavmYw6oFENj5ccBtM1Obi1J8LQ2TcUvzbXiDoZ/4CLz
gqba+iEt4TDw6WfwZMsUG4Eq0yNOr91oQBjoBz4MaqKlScMKOQBjGw3rxdE1udpD+pCX/AyDpR/T
EJNDbpg0K/6IJjTqfpQSHMFkEe7ROugv/KV2GV9J4P1Ma3Qtc9L/NGOP4Id448Fa3PYxgsWZOMr7
71YAOx0d7yXl0121/tyfHa5GE4bJysuAxqdsSUr3i94Y9FNRJtixvNOck7XR1vpHx7Jx05u8AVzG
B675/hZ6/m5RUIkc8FjBrbFp7Hhnap8A9LT4tnmUWcLTtLYlfPCK12DGsnqOY6h7LM1Oy0qGbFtC
GmrQPfylW9BqjxTviKhxsOSD5Z5GuzmWXXW2G8IbyBS4IHH3ZACjEwFhlVdQUJlqTQAwzcxioFWB
R2RAOjh5jwgf5fF8bKc43FlJ8sO3BxelJridtuWX/moTT5OGMCKRSo9kjp2HYiayzvvZSmbDvf8S
6ZA0sEgBMMM8qYwUHb3MaO/DPzFk82NPD28x2IDeP5vkapIckYeY/w39XKasYDPVvICB+aLOatFk
Ve3OQBm+xmECr5XLHEJk0Z/KFo1xFDDzzxP/CWD4Q8RSLQ/7i4NzDZ4s/K7umHMcFUECM4tRAWwI
dLtsaGpRPClMyru0JMtBMsgImPLZThafZe3MW+0Y772T7MmXrlf1zAgDCm9+kV5C0HH/aVfFIWeX
u8o6NmFz+EHk6HPkYRWxfXnSdvvlgjer1XylSOvkfV42tRhxWM9iK8yT7EVm/c1j12VaBHFM2HVX
Y/eYmNXeTWCYqEhf9Sh8+ukGKQ+eMErW87IKUyUzURnL01x7V4FGTDKZvKaen21zgo1s1GGpr/gI
mZeecArY4XRrquJp5Ebdx5rcq2QRAifRZc7Fw7AM4KeQFmKTa0ZE6WyyHzFrSpuOdyVavhQWWYBU
cbp2ncvkqM1gMecezcj4FWGEEKRALBxdd8TKQVkdzjYy/Xi6hEN7ivr3abLWU/cQZsmrTvwW1lLG
ejZuuKipMcJmJ5E1GdVLUti/jZssGM57PPEQQfciga4uKaGkTwKfZBXmC3TTVfzDddH3NLHa4Ktj
Qs4ObRiaY2Q96iFA3Gg/qSjbYiiuos/Mj5+n4j/YO5PlxpUs2/5Q4Rr6Zljse1EiFZQ0gUWocfQ9
4HB8fS1k5rOXlYOyrHlNrqWlolGIpMPPPnuvXV1lGRDpcj86miJXlJ1ezaLRlraH1F3i3mVvGZ3T
v9Vt2BTk1G6zF6L/DgP7Ta+Tauk+l9+loLmjdy6D+cty/XYxDOVmgEE45tGr3ge7vk0a8A/ksK0x
wnXF65dPikxHUlIjYbIQ50qIeQb4Dpb5ckjO+Ixv41z4PpWHdurf0jHjZpfeG4pE11VJNZ8H9z0C
5Z8hZS9asJfIS2A2pcMWO4u/usn3DkMGeNAPI+DURgVBRh+vtY6QLnF0MU+Nny41ZDzL5khCdSic
YRc6ExE+n0ys74pLPXrbNsih//qsWbjj6c5nkfFRTp17qHgzeVqJwarqbz59bkYUW6dYa36RsBXH
0HikZSNJToOdq0IS2lYBLEhX22bI1xam5pQCiM7A+R5E/TbTLbp7M+1DTNOD+WFBbw4apReSXhmq
dFsmxiVxbnCFjm4f6iTmDHPX48PcsniEc9W8BdTmMJ/YYtGlo7EHzhuqkT3eGN6MjOdPZjApW94E
sT4xqNdy1oIfKIRQey0K0GFdUR1n0FFpE0MPO2KBXsizyRkZRmHNFtY5dmr63LxkY0biqx8snVRM
V631imuky7XG542YexNfz+JHSX14n8ANNGM+0Oy9w7J/U/P+ffDXidfQPDpb2jF3uVrW45Imnsc2
slXFa69RKeBZzguXhi0l1MaCa66jUcacqOkeeO9UM3vYFADDwDD+yX3trKP6FlSXYnXf+ox14lwG
wF9jvePXROoQUx6Ha46apbFtN0Du76LV3t14Jp4V7R/GkVvDsrGmsSjRrE+tNF/tnLB8qVdrzHtA
NLMWIHgVnGVufGIo/uAxiVjZUwUXF1fg20/h0F9i/q21190mi4QBmMizr1PH4+r1niTiXM34Qh77
O5V1tGfhyF5rpAOo5aLHH0/W2WS5WGsrmclXUn28FDL6VDF0xapx+KH1AKxo53TX3ETgUbUU6KGD
VTtx0kfkB1EyjNEBvo8hSy75YRbLrsdgDv4xcwSquLcCCWcxuQ+/8jRZM4QqTkZfG2+RJoE0Wzuv
wPaRTC2TL5xkiCDM72LZimLbWwLbbQCOugJ/zDBqnYZ058WEcrD0eTg8UNlVCamsO5p5++OQqG/Q
FxaVQmlq2OBu8Fk/VdCaOAdntFXDlWOKnxLm1iHB9J1bcNMy4XXE80/siGFDRcV70CLBFxzM1NUT
iqWpudcGUrQK9FgFiWtsqwMOwHQl2J7TOWIfLGkWSyBI+24g9W4NhyDNLhO42siNjPUU9m9hSpbd
71GyVIK6qlrcssQUVpmdraxwPDZQKEMhmnVfamd/LK5BCu983n9Fcth53vCsgvEj5cY5F/Vsh0G+
Oll0TkwXzsYnvIiAb53azknz5Sq0s3dLbMiZv3C2+PSK+Zcx/jBkT19xQkQ5d8lJ8z0uYj5RC8lE
ufBJFkj2eObIHZweHY5meBfwU/Alltd0RIRO6uJmhHw27bltqM7dZO0B1IKCxW3dpJRt5fgAoYPc
3UU2c1gtdY0zAX8ORnnUW5f1nzR2scUlgN40cBbVlcYYlGQHol7oGA9Hv3eB9p4N+tIdHTRAO9oH
ibxjH/IXBgcfJ7ZzFVpKEhl9bUFLNEyC8gr4bVn26g5cM90Yafnhx6W/EuG8lLCwAs3qnBw1DGs+
/xkt9sPZqNPATR98UwcbGTk18XgU9dEx7lDyPTImcj9N4cPEj0ocVgOdq4Xc53PBdPQwxvoS1pax
1mpQHKP+xK39dzXLL2LKHxWXNPhF6bZvtE94JjFacgK5CgxV4VFc3QzBC3G+q95v4KCHa6/k5IxA
bWIvGbbV0B5I4b7DWWBJLhEnxXgn2bMv7e7Z7KtHN6DHxCbrVTM4JKVBt1j9GlCFsijk3ClmBU+k
ny8MbzvLtgO80eUu8PNb5g8M2py9Mw+Fdgmr73+KmALIjr0rlHGiTk0LXh4gQmJ6x9Acf5yMjSry
wSmP23etKx55yehS9zbVbYx9VZBuNQc0LYAx/HJJ+z4ZdEp4bIZJU97KBjFsUOcRXVXrPYytpf3b
iydUajpP0uYlkeXDEf6hZzAkrzz+kOPYp05aLwrBTcx3/vSaqjZjU11qn4sQwle0LJpL0zE7daH3
GhQNYpCb8sKBuZah+pFJu1XJfHsnjozFbw4BZmSFPbA6RIVOTDfvELmtRSaSr2rIT9KeT5kmBkM/
Zt91qTYp9sM9GZJwzVv2lqXdp4VDDOo0kaWk1PEyLbALzOhrGyRqtUMyrzlAG+a6ajM06h5Z1anl
WSSD5E3CvQSL+ibq5kHshEydOceg+ltv5O+a5yabYCz4maH4q6TgBZN7Ky6epTkuvcE/U1Wxl6T7
W1/uva6iBssnrG9DhLBWQYQJoxmDg+sMT2mgIP0QKE1oDCfMuUhJvTrTWouSL6XTtNBx35lyp16N
Pl4SWcv13HkmyTyUJGNN3+SHwJuCUPq5lecAlYSwZPogOgDMzGbPzvF4lqZ8ygPW85XHD7fwN5Q5
0CXMln3+taPal7p7bNr6GZ7689C557wIznHH5WEcXnOtNTZgnc7WGJNRNnEo+J393rXxybDHp1DA
WSTSfUvD5Eu2w35SZNWB8P7BWBpjVCgIamoX9lsno/V+vBbzjzeE2Uq4vJxD294UVQYAKsJPw+zf
IR28VIF/dcfs1kbFg1UV3ns2V4P92x7j17Th0zp/giCxf2klKaxcY5rjM8qdG7YZUiS0hd3IXoZW
L4ywrnqCHXBKKTzWW/511nCuBBJZxyeoJ/o+4qdgsGHPSfWu4rzHiARoXmuLbz/P73qjDBqn7ly5
wfD701NSeqTLQtzsgTOLawUlN7QTOVn73pQY3YvwkeF4alz5MSZ8vJIcmbACh2a5HKbQIRv/QFc6
YVpLPXHlJlZBvzcHjeUgELrUjBdmeIavwwQNqWfBYaZ1wZM54ACdoo0KMKArflfTzHS8UxgTlMyc
ER9GOO6KJr72jrax8+BelM4XlRHXqDRf9Mrf93zqu5kxNOj9I/JGUnsdV2xzjE9al1BzpKefUwz4
1YmRuMApOs0tcBUkTI3EgBgCsW4Gdc/Ky5BSDgYIAFYF9gMUfCgi7FwYZBxQ1rXmv8eZcxvRr5HS
5bZH7IN16S2DgHtnqurPaGbqJ4hAQHG+GomqJUaeH6itmF/EFn+uvYgsqmXqyH6h0Gph5bxr9AmF
r23G39iRv5JcHqg5RbCanmf/6KQ5gF28vTEl28YQK7sutqNLBInnrO8OG8NhYV0B2vJaUog6yBWZ
j6uWvFPqBeepUM8BbZi5RxqsyzAVg74hZbB7YYlDORTHmi20cZVZ8hEi7lretTCsb2XyAkH+QMEs
tedaQZjIgvrObn0/EAYnargaCr4a1kOxscg7QL/5yCrEo5H6L3eUhJ0IvYWcRm7s8jyE9W7o4WbK
zFf1WRes5xL+8lmhvHK+g9Wxjae+J1YR1J+aYb6LJDr3uJlFY25GrkdtzobN1F7rkUZF30tvCuTn
gjDxmTDQCvb/t5P610CLKL7RPl3D3SQ2HaRT9AiDO2a3J0shGRkeX67w/U3sV8WjTu9ewiYGYoIm
8CTn7arTzGPafAHYYsXmbtJY37rZpvCKXQV1GBwDIzKsfNjNE+T7Xq4D6nDENJ6nUOdcMlOejuTr
Sa8KlvAqRYwhYtkRyQam+Ko6/Yit4d6M6dmKg68hRVkxITAs/IwlJUymm7hoOlokrx2reAWr3qEH
seksmgHnslf8ttm0bifek8Kod1NLqUnkPJmFf8hS67uFb8lDmzUbjoJT3B1FR9CC7t1Pss4UGunR
Z1ZwHQJ1AGwKbAqW46+IwsHFNFm/qJDgKZyqX4E0Dl7B/wvDCVAuCWjY/l9dbP54le4v+x0M5DD8
HqOGScrtMDo/x830PCUJEqHLWo9lO92pfCShgr25SPg445/yLLg70j+S6MPXDgx+NrCONYJ36I8G
UR9zM9gapPjS/jEctZYpd7Hex43QqLc08LA7dwQg+Qhzb+qcY5s9S4yZrtkhQUYYw4yUd/8QFFtG
WWNtOWxwceTNwWCytLCQVp1edVBtgv5guvEq1HJYUI7au7TpLJWP+qX8rFolsddR7OqwwyACs+n7
TU9lL1CAKj5qkdp008RKpm8AuCFvB8OAxgr+tDahTZiMh8HwCHAOHXDNB4J3OjQETsteR3MLsC8E
IZMuuE7T7hom8+RchG66LCOuqpArLxzfD6uJvkwHrcS1NId5h0s+Bw8NQTI+WSxjKPi5aHl7K0N3
qQX5HvPLq+WU5wAr/IJ09HSZSvYNogQ4IqWBPdy+cCcdsaxytlGPgNXZC9pF6VafhVLsfxYQ+VGq
lxWFGwsEuKFOV1A+u0VW28Xp/5I6/75lzfs3LGvafxbR76z758TO351r/OZ/ONcsrGaOY5GywcHm
8X76f6EdQ/+L186FP8mc61imCfbxH6Edx/pLty3XCfCombqje/8/tIN1jV9tYrgKHMsgAvQvqMn/
ET3pzejLqgQ/WBYzJtPTDb5dw7ACK8DAxh/p8vXP3y9xIWZU5X+IpGlLzVQ0D3d0FhKEfW4a3F9B
R6ljzKQsd4axnG5ZvZ9yhJIJOZVLaEstWYOQ0nELrJW6Bz26jKXvkoRaKRoponHKcXWVlEWGr5Mq
f4baoQxIZTkGp+E+5W79bAXjudco9ZxCf6En8o2tOhyVghIAKuGv1Fih9G/YnTirQC+uOo5xVYIe
wqRh1/Wd0ZRlqUmQl4AF0xzzFW1G84CnMemZ88hXzMNfFXT3qhF7bx4Lc+bDnjmxi17z3H6wJx4X
9ty5RQToCjSFjTpLNFrMdgMzJ1ekjC0Od4hmHkhx3DJsMqMCvIsou2NsneYBFvQ383CoUR3ts3qH
askFh40fS02yFn5+bVOm/WiiyM5x22djHpRHBmY13Fg451QTIIzq81AtfHgJ6MSgMqph2enveL8v
7jyIOyJ9SQo6JMt3fR7U1Tyyt4Lhvc4+U2Z5l5leMtvLYvC32bxfYuoHYPUcowL0tvkdzrIAcK7r
gE7AQ7RZtygHhDSxoucrB0z3qm6Da5xzo0n7isW+h0FYR4HogoIzmtQhHOFLU40HNsObFs3CnsUL
iYohRr5vXbHsUCgc3ID308igjz4cr4xZBqE6eeV1xsJxjR7CYPHuzk6Ftjrls4TSa2O5TDwyDkXI
BcIST+YsuFAFVMLyQZCuoicYPekmCIp2WWiS1C6KDTHkHw0FJ4ZeaeJkLExQz4PFuZ60uyp3TvUs
/pRmNwFdYq4hA7sFYYGkRDuP2/hrHcPV0kdFSlGTYlQlP9VvLoQUHe0SzWlAe2ptzVo6Yk1G3d6w
30A+qA+6TsOvm+CAoqx3L0zMJX6SYbQ+G5AUZ50LvQte4zofqb2OZymsnEWxcZbHCnSyOOHNIHr1
WkNxizUAXaKFnpGOPCUHdLYEvc2XKmLV0X/L1n0pUeT4TXtvluhKtDo1i3axkLcIFQ8nHFFa/amN
KqSBbEf2jc5Lq/4ofetzQgfsZkEQCo2/ilOXTho/P3kjWBXdJTJEnAk10UVVNFAXVeIKGljER4zu
KNEfh1mIrC02IQnaZDSLlDY8P+JHJ8++xGiYOVome7MNCLZLgsaJ86LE8M6T2PfeY1RQ2oIF8aqF
N8uj1Els/VkvDZHGGKVeydADVpS7eGphyheI4xhQKRlpljbqK76SU4AaOwf8Df6tYYvxQ/jw+WT6
CAvG4GaWctndpqxxmaZx65uE9vehFX+ZkLpdqJQz5PqsmavJmj+bUj/kgK5QeLT42KiIj2V9lEpT
qxKBYq1l6Z13Nc44c51UbrpJZzGa/h5/B/j1HmLDOAbY5gcHzLeGn3M06CLSHfYZDF95adZbj8XV
rqYoC0ZId0y5aaOI87Kl1NgjkstZLi9KE4zM+DDM6Hc6C+o+yno7S+yktanMqd/Jx+CTov2iCcC5
gWDFWqSoRShpzjEeXNbEEb7YL2rkeCnQ9ElT3fxZ5A9muT9vvTvxlnXAHoD1dEwhkO6AeKk9KIXs
C4x5cZA32DSSDGxc3hyAly+decngsG0Y5rUDHdIxHBVqISq/ueujJY5ogf4xmOrLiK3oWqas9mvE
dd3NdCzEvb54cUX1S0Q2vr7JPs4RQaNZe7gqFpXPtzUnquw2wneHJRV6bfBdVHhgbDT6QtvkEUZU
L82bRZxN37mTEuMzt0nYQXJy830xt/2Ewd4iTxBqyMO6ZVaEsnoKALni+xWsVqNK2QOOyaftSAla
C72Z+QXdCAAhrONXKMPLcYLy4JjODV56hZ+xfC0VF207hcXnJxJd3X0ehuan97jCSgdLCQnFss51
dGuJ98GF6paDgCKi7zvtTz1p6GvNAdYte0SbuFUwhxlq80H5dLQVRsoVmqtl24VfdoPJIj7ZefRi
SfvsNhzLjnDXUd9kRz1PMHrIZ1d64d7vvHGG34glVUOwh9riGZMEL1cfEpmKEsqELLKUEPU1DLF0
eprOcQjcFStZf+526vB52uWiJ7xPdcv0gwMaIYdSPR7g4OhByeaLdqo/iA3xEVBYgqLGfKYXlw/q
XOc6zcWkMwQi7JBgvCg9SVabS800+1XlsrqJNfsNUtQjT3zgJP1z3eKWS7GAb53iV1STRzUJuZBL
4TwuxhSgIqwOQWCvDl9V0DMlJGW7SgvgRWNnbBXnJAAnHILQo1uGY4lNt0VSpItL1srft7W9rqX5
jXeQ9KPiqpEErAt40XH5RMYxGKaDFybG3jDDTzVUl1TrtrYCF2rrvFekUs0591E3Um9bAQOkbJo+
Wju7zPZ5Smj1mZhydCvwh2Aj32uvIuGINY6jdPwsJabeMonKfYI+G84OS8slU1S5UgfAigmwZGnK
QrWYVvEwbGNfvo9j5K81n0WoaIPZqGy2mzYw//Sgtgksc/ZT4rL2gqPrNiiESHk3SZscoij79nRw
D3Ep4B/X+c02SmtrdwDQYi8L1xpwwxYuft09iqb4je+PgLHwaGOvHogErzJTR5EVWEgKAG3ziWrh
LOQkr3A8bhVmkxif3E6yz9n4eQKwY0aGzScrD7TNZDRbZwimDb5dTLJCvQFfPWFwvPPi/K519sUQ
L8HzJFBWoWiI4FoJdR3BlzMtSds+hpUYt66OG9/zuFwBbAQ1yi3HTGb5dZxK3BP5t+31vEcZw2HZ
UeXij69g2/hIF3KZFjyf42RYmxPTj06Isvbs74qWHz4CztaW0YeuGpajIAtEr736PsFRfBCXuZie
BGD15EPrpCXzTsdLXUGfBKaLOn/PW+4ETe7cojHpD9TxYcUd1q404ZkHt2FscSR1XDIm4w8AJmIA
VnWti4n/IQJak8OvERjFcl7s6uVX0k2UcuZnIJiHXgfPbdq/y4DUXRtj+7FDgCauI1gmiqsfoiFR
rXnEdKrVFh2pwCvKEkv0HLaGz92trS6lPjr1rSWA8j+w5N0rxbG/JnQUmCaYYlxuq7Fvk+LIvkKe
jSvmwH5B1hbphpqPuMt/TcJ9sbvRouEn3cFxPwsXmdDei4FpES4ExOTI3OclFZz0sjdbL8Ho2off
wsi2gZJ/imLMjnlbIk9TId8bVIyPWgjtaD54DXKSdpXvkjk5VwGX5pJaODFrs9ioT46Mf7SIWiRN
+S+U1DirGiVt0X+UmfXQ4n49YcdhrZQApkwsJmHEFKOaNzN0RTa+80qNHeYpwlc9hOTWL9g5afIh
+uSrDEwa2PHWL3GbEbvL/aVnlPUyCJtVZjp73apA5mQYzdrwOYyLXQxUnVAgVhjVc9wDZ2TP71bH
v/2iSBrUPQ9zgDrvsEGECZb15yInOFAEH7mDHV9kCUWotUG+XJ9Dp6SaY24snmIv62UdNgP/lofq
7GYdEJG8EJvGAjU+9uBUZW08u+4M1/evskeftfvgCyLkymUAEbZ4EQmKXWGtkqYx5m7eixxyLtQD
L3xZPECiY8XoRpZuWIrmjSGIkGzFM+xpmv+JdWB/06y7r2XE6NDBj47NEFk0iradjwZRiQAxri6w
WGCpxXWa31O80WswgDa5mdSkF6xuP3h02dgyy0uP/HbIJObqsCnqTRaa94GbQ5qCIAlVsfbr9km6
PPkMJ5ylnwhUU1dQKBfUdHd611IjlR0GAl6th6G5ognA5nUUYrqgnTAnlnq7L/prHrOJ8fuTFRUd
pDFaYgxVs7sRbbf2zBB6KZykdQfJGOH7248IsNsBBqinXEHXS/w+XaVm/EdrXaKCM1yu95fYbtCG
KQJcDVHHUCVsBkjd2HSV/+oPu5z5jo157K98NtEbRpcTZgyAMxSYsCG1yUBX6mD24tqFnTgVifVi
dPpX4EbkC6MAOXb6JqodL/0KwZGZbzIwqeVEsaBsTieYKhe3aoZlO649LaCALOUBm8bupYtM8pHz
gNSzU62rt0qKX65m3nCFmEst0oHs4DgMAneNgk/7YTZ064xSgkGZezW8j8r8wPy5SGFDodmRalo1
NT4ljZ9L/CokCzt2zvCjceI4fbK1Teuol8ldTfWeZzsR5JnWlMNJxi9v1+NvcYVh+dKr/uLOlJo0
2tkRHxtbPPG22xkZ5pN27zDVR+H3hDRX1+VppkO5+sPvGCdYOuXtH/GKw/qJP+VmevFBh8Be86AS
2mStasU6QfjlqR2zT63G+6Yl8SUN7f6pcsK3CI1yrSChYcktifik9mubEF1vFVs2S9XIbx4HkJbu
3LErX9sydtGpbW3JR2SNzTjGd93/ZsGhbZhidiop3VOY94dIkoSA9G8jy47wO3iZ7BquhcjDrV9g
DFN+/QdeNj/vkHbFzlFMdaPmbvA/GNsIoBFBpwKuGXBt+c0Imm+xGWvLTsuoWSoQ6iDIcqz7u5ZA
+9KsjEfOMbaIEfDZT7enrCQVD+vnpadkwOU2yaqCnowEaXiL5tEc2tRckzpIdyLlrysVd5pYd1yc
dN4VXHa8lhVQLx4uFNxwbJcz+LcdaIEeIfthGR8uPDGpyw5OiZ8+ezXEJmF4v8c24RssP5PUvDoj
3EQdHCyb9dk+2qX5SWEYnPzw0iGTb6e8YK9rJLs25BSIU5GwmeU6WuTsneqMgNVoJeDPPRfCGEDc
HHgcdtqwWWNbXIyqGFZgMFmAWeLShyRGpCYPFTTaVWDRxuAorFaOj1PSCsJfCZBlmXLshcq+MmqT
vKfZaKjESxEHpHXQGRyzeCcPgRjto95Dlkz2OEP7VVk45C9G78w+NZ9X68Epzsa3EYssjrxuV3SA
yrleNytT60x6wIzixTA2jU2daxMXjF1g8+qqWtVyyB4a3Y4k7r6iKOdqQPPIwYbp67mti/NUdOsh
sKwDC1GmMTxuWcXzTqLpHCJzuJBBrNmsOlhUSoC2lkeJdgMPdOUP7EeI049kn9Zha1LfofnJtlfc
JkM7/cNG6ZeXc+N08mhYGgIpv42r9lLD1Yr61jnbBbxrD7yNKvKndtLnt0MICnmKP5pO4bb2hl+D
qXGW4VIeynLajqOGo9Mv0y1N4Px8WF+upTXxln6KmDcWwA8BW1bS2niy5hnAQJPJ98EAOok9WFrF
HXnDXLvx7EASWrJpI3Pb9f4Xzrt4EaneQd6yj397zXh24T5shpdoeBhTcKgighRFixvWLrL7OML2
CSKk/oCWN1hsx9zWj3X+Kga3xyRavBSVYR+rybEuYScfky5QfaZmW8d9sbZDcaoti4BC66AjWTdE
iQFcMuN6xu1XZvlngpn7OoThm2tXcktBmcRXZ5QMb118HH0d2kTC2m50YwKycCcJYYzPrf0aO8Xb
1LM9F+HJ4N860Be+ScRbpXPB5PNKF4bXQ3vrR4CUPqIeR324jXL9XKrgRRuTaG3p1Hjh5SoOQzSh
Efn043pjdQA3KrYSmwOV6/0K2MUbOcwfvTcvhHfFri2jE/WwLAt0fo59k/Y7a8BzV/tg1ry5DLnD
tKvYDOUCE7pe6S+++5m3swmvTrcqTHHnWwm0HzBdKzVwZWSPnbQB5NVJ21bxaG2UZrPgqKSOiZY5
0XHw2di2vcGejfVlHxTcNWPM6VuNQgvugZrBf2DGkI8p6WusGahaK3wubdaQQdptw2Kw1o1NtCxw
IMDm9Tv8fIzgagSC2ZJOwCo4eJw62ZDBDyTC2jVqO0p2/oI9A8qfedLrsx0F35bprWGc6ytc2+Zm
RoWRIcuXGbGPqEWaAZO28hAbF1FG9QVS85UHLQDC+eEchjdq0XceOvCKLkS8n8XJDAncAjiDCQWo
UbDjZfuv6SSyLAfiDWbT7sKiattKkDk1++xdTp3lEjlh5ajpm96JbZBgkajcAlu4v7GNNt96dhUc
MrxfNCBjjo2AtYFiDJZeYzdLvZ0htxOZo1C15vWH7V5877IYZU72uFPxE/uCWshuxGwttXD9PD1Z
XEh8aWDj0ida/HSiU3Qgr7pMGWtGfBauA9wReeD/jDYmtHY2hwgvVc/nzUtn+1cyrx7NAYdMhXIa
YoQlrCF7/EJcz8aw/5Cs5eFak+vrBv3EVhEXm76voQ0v25qYKAMD+0WkylbrgMQD2+gqoZ9IP+Yt
PmO3NR5I1nQ10Xnk5FNEyxliahy3f1rbAXlk78yJNCD47CttLlwWpvwJufYNmzM1smMmDkHJ5brU
E2z/MVaeofXHleqQWeNoXHZ2LXjC6wXbY1xYOfepUAze3vaIUnmxCWWkZpPujtOWKreNU7XP7Eh+
W5yhmH39HcruKW+y10Za5Sbo7E986N/Awe6JCs9cvYBK+GJrurnaSJNdXTILOlw3UEfL9liMUttP
Qu24XWP6F5+krDIQd3CFHBepPWQNsE3l8MY28O5akjs7/XiezQikVR6aDEWAw9CzaWyWBh9to9J/
taCvekqf0PF4XHix/Z2AlDqMKnlUVcxFAR1a0wZ97WrNVtXWPFUTi9WpzvP1p9yGrqsm/NRpYDOz
SpeT3NEWoat/pHX5WRT6T9eq7y6bXDhIzLexJHvuFu+YDb1lM2KZtY8WG8OtpjkvYeXcO8WRhpeY
IGEw3qp+/B3Cit9KYuPIQe+NByrHabDteB3ewKAou3UwudchH/V1zV4awo1LdM59jV2G/rmGR4xs
J+JRY5ntH32Z3D1HPbCUOs491Yy3IDHe+q5+zaqYzkpSOQPOIYA+L2nhX5JAQ/6de9fDFhM2Pb3S
/53G2o3S6EeL+2Tl15T3WFq7nXA5pEbf3SUBntQkFVmn9Bk1Hro2/kRryV+0idwWPURgBCxiCdoz
/VSkVrD17mJ8dCxiWE/n02vVcd+ZYm7HDhnysqLvpG3IiAvdELiurEtQh2+GU5+bHudJZTvbQDIq
JlHyScMIUZHxZJW4flMf+Wm0p3xOIK0z08dhk79Luokp0+TdnVtWBV6XvFwYdODh5x+ZR+uCEQNY
i9GK4CywT6qxJOnjk9/q5V5X4Rq2HJxjQrT4FL1PwNEnelIRZ6tgOxAZWrAG+2M7LbOnopY7Lr0/
NnyHeOr13Vjy4W58QU1PEt4oyXDXY8IVLo+HrxbuyVDKhyp501u695Zye1l1avwqrYQnO1G7GGJk
X2TdWoRDvezJVAHQq7F79lC3i26vSZ7ImLm46Vn4/bMWo5saEdzrSPtjVQKTh8U/sh+4R/gmPR0A
kU/A8ehWp5wKbZrREc8D9xJ08iqjIdGv4OJ29t6i9CZE5gk9Wa2EWf3qUEcjt9y1ts22xmDJ1IGY
CSQJb/oTAY4SnnArE4k/PWEsQGUN5Ft05o36FPb+ZUqpWIRltMFZHeItHkDvURQcO+qpLY0vSzpk
kjEIxRUXYmJVB2++Q6M7fRkNAZZev6e9OsYq/DMUegluc3oZRtYMcaF1KzzZEY5be1eJqjvkzB9m
gFNKH3N9Ea8m04UIVd40D7u8p/qHMRhqGUPHIeVPaBwW6bJLZbENBvyx0WCghja4JeCKhR5FMDEI
NNwixPLcUX9lFbFUMTJTJXfClKRTTJ4/dPR6HCn8JgwkXGh4Sq60Sv3WlHz26IMYhO7ySKXRkkLN
o+FSAqpnJ1PCTtR8seO1bNaVpJYWuq9OxlTqyTaFwLgIM0deWPEMQ7a3iDMWVXcNq9Zf0bHzIK9L
zKfXEFV9l6cAHgPelTx+0qpg5Iido53AZRAlf60ijyUmJn0PiNe5w2eEdfOtriZ2XZZaie7mGkg1
0Fa5Elv9LQtQef/PZ/Bv+gwMIiP/o8/gM8q+WxkL1Ois7Si8/Bevwd//gH94DYy/YIs4Oi42w0D8
8CDe/B2T4/0FN9Qjtk/5pO3gRPinokvQOg5kHQg6OA5QcP8Jk2P9Zbm2DkEHGcKwfb70v3EbWHOP
5X8zG7COMXHgWHxvlkkR57+YDfwJoo2GAKBUd6parVpVfCZ3Tpgf++q1CvtPrIB/oqZ5lNH0SfDq
yfDKVWN9GxNE5n5seNqRs+lqOi9pgCq5Om/KSsFpCG1vIRW5v4708abTeaTZAY3HTXsyocqtzNQS
K11mdNjEmrXC10T2A0+RNkBs7mqPerPoxcXtudQGrq1MLrhWk1uck5ycXHM6tJF1dxs8o9hVq20x
aP6qIme0jjG9Vh6548TlVtTkW/L5EXuC4I2fK/WcTngeKu+lggTdOZ25iYDaQ0CIVl1dfMQJH/PK
s/uV1ZM8Hlqb5vIgaddulkF5FoKbezplZ72ptU3L0a5V1ChQjq5AbmA+9h3S+p3f0wUc3kbni6aH
Tc2XqdIc0j3PFLVppQ+r27MBfRJwYLr+L8rOa0lurM2ur6LQPUbwRiHpIr3PLF/FG0Q5wrsDd4Bn
051eTOtQPTN/syf6H0V0M4LBYjErEzj4zN5rO7CBrbReB8bMv2OCQXSSL0kigx2lz/cJuyOG79pP
0RPLkBz1DluhloIBiGxEtroQ3SbOh3FtGiRqzpTF79hi1qbuwKUMjEcUhogGWozHHe4y7Cvi3unq
jVHFP8Z+HvZ9UbprBo2wjPtTFrgl7sOBAVjjJDuW1h3oQxZLbsL6bBAjsvnAvg/n5LnMNbwypoyO
o3OyWq0/WuP4Kk2WA0mqfdayilb/cJv9B7Gszn90scKTcg098CFP/a6MARGnCZ6FVM1DcjQM4P9Z
ixw9G2CKGMFHKrUXoUH47EA/WjFpqMMPwkV3bdyCauUaSCYb8WJXnqrRQuJAYKAuo5iGZfiRNMF7
6SXi5GPpoYrmWTOpADo4HHNWa3gtiDYdiFjGzTDlPHby8Ow39UNU+sRJ2M0bDdQBmMN6CtMfk51w
mfgkOjgO41vczJLEhKmPrpVhPNiEfhGtV+9+pdH4DcmE6YA0rtAJ62bWRfhFV+f3f//eGX8hAeuW
ZdMyGxZxhi7v4Z9v9GGU5HuQEbiMSIQckdrvMq+6a+zB2ODIAMZOPI9vifFWlmyh8LEtex0QR+xo
j41IuaPuCoGni33ktFjVVVhsEig//+wTVtqmPx9HCnrsBqZnIDxwfv+EBXTdoAFivmzdHN+hhm08
8cl3a6bLOHfu2kw9iuomVpHhFaaY5kkQoYcFDEV9E+50rNCLqALsVLTGrtXaO9DkWBssaMCDTtU1
T15H/WaHa8dmCRMzsbUCtWFuXOYXKmOQLPl+xVq5WbqudVeh5d3kgiof+vBLkzoJgvryCOCV1DVo
o1jizWHjxzZLtjEGaOtO95XInwvsvotUr+u17/mHuoo/9ZBZfSk19IFJdfEsdINl3x+N9s0fQ+sg
Z3Nc6xGMAz1L5PaffPh/vXGQlekBl4AHk1r/y4efmOagFfTwLHVUlqCDlkVjkDXqdADIVNawLdET
w+nIUjRBw/Aeu+hpFLZnGRqgVP7+9Vh//Zg9rsJAkdng0PEY+/PFyGQW2Bd2Lwg90HqTpgdXOtOU
ahvfK5BlRy47SY+QETXNljZ7HIubhlis2jmhCTOXVIUABZLwPK1bWUqmb80nx3UZ2cWi5OFAIIl+
MHJKKBZju3EAvq9rsHpcEz2/m/dIfgZtGYDiXhYT0RGSfKBsrC/GXCXL3D/lwaxt/v6HNtEb/nZt
85C3TXAmyAQVNfzPP3TuVp7W/cJptTREbfvh6cC+ZsaxnY2HT51WeqDG8WgJpigh8IGthpTPTRVu
USHdqw0aojRkKaJGJlH05WqGDhnh0YxyxbtgypBPMcLZQn6yMamPdomVyqXZ+fufxFBnxZ/vUk/H
bIQ2kTfIsoPfi4a+7Ot51mBfCP3V5VEd2jVACCchTSgjb8JKH6A/ETqjA3MC//HZzRDk/smL+J3v
Ry1lwPqhunI9trj6b28nMbcGQveEdVZu4P/XI6S9o3kNR/kxtwPmLehbC0RtcjenOpipyNr9/Sv4
q1CTV+CBK3QBv3Og+r8dqZljVFkW0Pt6mU9oDnQAhgiRtXpNBYo3V+1IWonCHY/aUmjQpxzweytP
JNmBTB36JI1HJbSGjeH/yIPOW7gNlKtZJwNN7Q5b9IcrPbXRxsgPs6yJpWKbsqyb9kC5QRvanbjF
vCXqAsaPUXdyKvakLPW1VeeTF+3Cj4NyxhWm03lI+81qxb6kRkHKQj+ZEj9gzkhPIowAGFlhvY9X
INOA2ufKXP79e6VK3t8vGsMzfJ4/hkO4kW356gH1D7JWTCZzG/Uoq5PRfMajfSANS1/7k31Ep5Mu
RSy+0qSny4zbFTXgTQyQfYnkHCEPsNvBeM52MWFmaUVxcaXhQuvOUEQ+ajpiqbzJ/U3mIl5l8Ecb
lbUktYxQaTwNAHw1fkxMVmZidTa1EAlrdKQPZdW+axXjD9/StqaN1C0mb4fzw8dYwERr2dfjuZiY
meTlyAMjkYesSc5W2r3OMY/BeUTPP0v2h6UAI8eU8xKEDfZtke1BazGgVUucMi4slpMV9qnupuXU
YfFAQIU2GZ+lIUG5ZQ726/YpaQl9yDv/bGfz1l0PuX7zSv4+cwXkIbpcuWNlrWzB21DbnI+pbT40
uYnKiAws3hnzMQY1ufH0cuP4U7uNPDuBu9IGbFNu2HKKnTtgRamQ/K5hwoXbOqvxaLdIjuxe6hvL
S4iZRBiTda55NMcQEhH75MYHBlhj50iMLNmITIPHxnIOy4AyQSBt0kx7SYbQD6tFq4u+t1sENpe5
6ZlPQUaETd77THdFEzLXyYCOAFzBWLGVNeCN2Wa8QsW9ddvkyxHDbYgl4n7lEfcDqIc1MD1DI2tp
qMcvUZJh5PMw3veEYeZGbC6pE19ctQRvcgwVRrKyQwuSjV6G4Gjk08yUkaAP/Q1izpPhZzxllfGl
DG6NwAlTAHck4Z3RgV7c++1ltBGEYpp96meNva8Xbxi8fSGRuhcdkJ5p+An7fSO517tcfyuK/MbI
LGNi8+Ql2AldOnnyUZibs83fGQTdsCILTzR6sAWEdRQ66TBWDqNQNNQkYDAXRmxzvEvESmzgawgu
gd/x8bkRUYVoTZm7MLzw5u6B9RTGQCQqY1qu2vTCJk9bj8zKXEhwm9kG3wbUT6TDZ+MNBbpouSMA
0d4FQxCDnANeGERQpckz9ZLwFGKVgNZU73wiadfFEFAAWEG18ZBYRsKbwZCCyUsKERytRrtrzfQ7
1azqOvr104hVeBVkdrkaMqNexwo/MrdxxnU+TSwKNHbvkbfJYZduNI/EX4QqG3pQYhQapjTNnN+X
5TyefHLa8gEit6i+XELcScKsv2soTEcgMjh+NJDeIezqTOTVSkqduVqMr6opbHlMLKTWGA9f6rT1
d6x5we1VFxZH75EM8G0FerAeQzhQJXO0jU+moOTBTgVYasuoN9pLHm7crAkvRuqf6sKEL9qG6V1p
RB99/eloRnLlOXoKnYRsaH06903MhY5uEs/fdw1/q6PngoQPtSZCIljGolsDFCKix65IGNfQMNu5
e9/6SUD3NE8okbodSOvkLJv+lWrQ2mUJirXATPb9nN0GIrU3JZ6h7exbyHtCdSqnMR0b+9WVK9sd
DaVGIuAia/nnrTRg8huz2cnzj7BP3f1ER0cBEdW7QvPIPrARhwzdDYyWuNRdjES+ESeQDKxpdOPN
bEL7YiEFvXCImjFb6MaCyBmZtv0iENeO2mFyhug4aMxpO/YHm8no2XBirCaEp/0BMSO9b73cIoDS
6rZDMQvYCBFeIz92DnqEqBzMHSs0604aJOL0kgPDdAhxZC/9ZbnVWVoNFygXEeRHeZX5MB/d4jrM
eXjS/Kne1czIduohskVwW+CFzcNVKzK1khQ1ARTsFhz7tSywibGd93G4xc4pDLSPRHfJLNPGdVI6
e2pq52bBzB4azlD0++xAWg4ANsnGw2DUzSaoCRyOawPFWdJeOi2C2k6+bekwKPzVDA1+Np3xXO3a
bGskRrLUHD5wG3aNA+pk43fw2ceKKd5YOcG1QOIDARF/aQIzZPLEXUK/cqhwoOyNrnhsTT/YaDMz
BLICtg2mhSOyzoYAzPiTPVt79V3dWAvbPAZpBrscg8Czwey3VuD/KpIoV/Rj2DJ6BGZoH2I/JxjF
mo453tAmaNJ9yjVGleGFGzE8STDvq0EEAbOHImfZgqDIFRKHthDPQq0obcO7mnHaXMd6ZMORFGwL
kPtXbqhtUhESJpIr/+TA+AANhFf7RHTCUN3XuUmWa+ap9fYKHB+8KahcrslXambx3RdZthy6ZFt6
fbJJYpIe+2n+mouOO8QvtG0zoONu+XG0foo3xVize/QpvHELdNusblgEllANiF7BrzxaU/SaoxSr
gmRruKN/mjTD23s16hu904PDv/9Sobxcqdxnsj06gfmCisxraHZg6bknFv9dDzw162gqOj2zLp4J
1qFBgbKSE49rv0CKXoQJkKcgkgvPqpFwomJewh16mhr5nOflKoYmdy57Qq+RwBVbZCkVGhBEHrlX
xls7MB9rxn0H4VXpaqiGctf2HIfwj4AGpNbbPPrRXseCAh1j+iw0N1csgdc5SuC4A/rrcQSdSkvi
e5+rk46UWptUeMo0lwerTvYNVmu4KIQ5jz9AwzyjKLWXqLseJeowgk7NGmPa/UQgvEcMndMXj/Gg
iYWBmnJFIOVrC2Vtk6HWSwDQLFtGSZ6MYE/HabbIC9aQsnsLJdQkhMzk31XAT00JTa/ixRPAHK1k
0CUY7kzyme36LoT2Bkln4U50ihHiHNQYV6/Kbmw1g/6e8xwbOIvDVc7ehg5T0Mp0w2PCuoJQLjFu
UPgnRtysDRZOa+IEjlj4lkHptuBqPY45PcNXmhXxphodKj7vG9iiFpoHN8IFD/QMP2o308MRVjfI
x8ax5dYb6PZF5TT3tobwXtFl4nl6DoT5hobwLDz/yFAetoKsnqLWAjpduU+GNj1H8/gI40fs+l7b
4+xdYO+m0rG0i25peHtcJhGRxcpyhB28djPkpW4JsEpocOyswAX42aMJLklRwK7IC5SFfbI7WHmM
MmtyXaL6Ir0Q26NjExuHwOQC1AjBt8XEjjjTAbepb6NRGbjKyKAeWOCuR6WTzouO5YXGDiTQ9330
kDoujG32nusgyN/gYh+yWlhbEw3FsizTYztFXGAK9ViU1jWKq8PQAHWjK/ACxdFAO0/MsOA9aL9Z
oHymBYIBnYsRplgXIpjj9Le76ooL3VwNpvM+5cTJ1jhkbEyt/Bpqe312030byW/d/1Cjz3u5nhEY
IMrLcHrU5c6bnpkVhlAjnGqdVdiLLf1NV1XyrSudFhdVma38Wnyknalttbklx1TJEVGEuivHUXtc
p997gXy2yHvbZWzM1oaZP1HqaKN2IyvXXpQECiAf65NtIbmKrLKWjFHz6Ia9/FlrHdCeHa3n5KF2
YTPYHArGyOgEOJRRrSPZgObtWvqROTaFBw7l1iCsY9BQeKWzsRkh5pEJxKbO1dgAVlGfnH79Ymrl
cYgZ1KRAqOD6hu2GMKtXI6eTKel9AHey2S1C3TiWNUxVHUy1FlMMz+RvGPrwLQQlOhy8a0o21j53
nOtsNaxUTe3Ic8pftDmacqHr08Lk4r6b/HJr6eNZc0e5ReROtGlbnjPPfs61YVtmj7yyaBtXLRNo
gf/JrcJDMyhShG76awEsaIHm/TLrsKPQDmarHC3/KuhQBQqBV1ZGRbExQzKpCV2XS6sywq0dhTen
tguiLXAUYSYHTenQv32FoT8/a548hjppdIWdP3rxN/rKYWsPDuEjjbzJiWV+2w82DDcS4b3aQuQk
kdFGtbwQlCp+lCPx0uFd29TRixGjZOjN5FVA0obsGByaAj+7S9t1tJ0M8yIxHOkgmlVncka5yvZf
wwnXgBCQCW3cxdOPQIXPD3LdmAZpVQVvBOZiVDi9ccXJa5xG174R5veE3Ygk71XXrdDTwjDM2vsR
k9AW8+Q6DmgL+i57Dof0LUtNKFobyFCQw0f/Yx7akyZxHiY2kIFifpxclHi9/TXWCPRjYwIJmwNa
gajmBjWuinBYJfDCF5Z9CUTx2uj+LrOQu2CVLPDgQfzXqfobQ3F8mc6iMAaOP/QdrKqJO6BtymzZ
dBZ6ZHxuVWohDjKKQ1n7u85EIx6bUGRrcgQd5zSEDioU4RgLexe6zcEe02wzUM6Y3fAm4hRWtO2A
bnTcX+/nwjTj5tiZAu7H4BHvURXbUPS7PJAqQTcDtJzPq8C+1eRb24LjtKlTZxNMgo07FJeF5Tcr
lioT3V9or35VtkHentrWT3cjaXjbWjPv0oHKUkdJwib41fJ9yohG13bE86xQbD7MEvmnRojpTjcG
BCTJU+BCvG0pUzcmzXdYmLexqT0e0K59ROVkdEKgalqWsmwOwyU3oZx5Pb1vn8L3AGrG2YMsS8xe
dMJtcYkJotK7wTg7xHmDqHGe2SaxLUDZtNFcG8BWI2ircvneGSBhoPU9GxPkBK9484t+2pRT88Kb
0W41dMYa9pJD65XGvhMuIK86OWWA0xZTRiCAMe0TvcxPRZCJo4FjM7X7U25HPyA0tZc5mN+1qD72
JbqXBK7YIoVQvWXLcZmFh/Ouo0EcWjRkVY9Zaxb5buoNKDgZ/OmheobL5m/K0SP+XBN716q5hQNG
8WU+uIsJmckCzSc847YGiOU5WyeOYYswaV6ZQwLIPxuuTtbDvZ55pvQMxJaR1T/1TWUjg5s5lCP3
3Pf5k5bHeMky2oVqio1tC4UN32350yMRcM+ebl3V/nyxcZFOThZBuep38IedQ4PFrip8eZx7c0vw
fHtDNskHImW4QdB17DrkZLABcddyKejAs2VZAD8djzxCv+20tm/Cy/YmeoC9K+JskVUeA63cxhpC
BPF2Yr8oIYlcEhLkkcTHm5LNwcUui+fK1SIedreK3OWTmwOYb6f8w+htf41DL6fJTmh+DJ/AXXQA
G7snZTWI+egqbae7idzraKlHJN6Iuo5JlHaMFax+I5ru0WF95dRecrQHfM+hKbZEoNebwsJr0KLV
3XZCcR11qbiQPP/lFBHekyP/bkVQrWyCPkFoDB91g6Fl6OFMtGPrMpHjYcJba6BtKb4tab2bRRmD
Uqa28IVHCReb9r7tjZOv+/ZeibcmWSbbmo0mopKpOGE7SetYvKSpV67UtuQoQvfciNnG0BOlazkF
3SbvCFLvqTVoSevPPK2aqwDK4hsarEbKnLwfFR8LSSZy7BvQRTQ9IZRXL9faWxxp9KbdfEIb/yl9
4iu6WUc5j2fMdux3rkBjhXXZXk1lQ9gA7c26JizsTA3gSBvbXWXtiCwQBwxTDvM4SsPSyssjx1Wy
7Fpv+gC4mR7itJsYuKcrPQrHHUaeM5FI5S5Alb2gVPHv4w41iRePAM9NBKD0hAxbat+5BWpracKW
N+N+Rwoi47rUHM4qHGKYEfEEFEKbBGBxmVmIibEwX/UeH6hQxGKdtUeVdiuBK5joYeNbi6yYoVtF
FDyuDpcEYXBuITnMbnIuS6u98wcAKj3t7CrPikOs1e4TLJZVmtYkSbj1HfJ8QhroLou5bfcuuFlc
a7m9zhqMkwNDu0nLcIZ1aH042A5TUsX3BKH5G4KWCrjZGHD9rsWoLeRKDGl36mPh7sv4WWrj49gw
rQJ12HcJjmI8VeCqp/cpqMQ6clE9uma1cXlcnyfYJuDxtH3M1W7E8qg9Iuav7g3ErJsy8CbkJjRo
I96ijYFqOJndnoI1zq+TzthUB5d9HXtRniSDt9AJc/Yn93Y+ofGxHPV4GVMLo7jnXTIsr0Fjse8d
8mOmARdG9Ep6ZZCBhOrqr2nE1NH6UK+pXoWGv4kZo4F8H1f9Jy9k3/IOO7lFUjEYQIZHvEExvKYp
wivoQ2sd/GI/mPxwKPrMQ12UJk3E1B/6UHvxNfAwjYd5uW8+/OIOlnl2sEHQm5jylnr0zt6oWMl4
sk9aOF6H0OMkJ6OFBFAiM0vTPDWFtg+pY1dy5EozTG1vmoW7BUp51MNup5yth47cOWJp+oPoWjIf
GJobSu7OUJcmpPbpSuPMAs4AiaEVZrpDejUwloU12LMd3og4YWJfaCujPyFAhpDDbsqkA2oMR26i
yNd22pBdxqkdV01PKa/5Eqyb+SpDwWjU1lBXJo6/HAaT6EDZnWQ4IKz3OGIsdOsrYc6v8Rrg/g40
NKZ+xtNWrwU706l53ETWE0jjXe3o5ylNsI6jAVsGCbgbQ0+oxLGpgr/4GRo69VHEEDgdXLiMkXGI
SwaydgPkwfSnK9NHlZIgqs2Ize9AYoVcGDSwd+Qg4j4Y72JCDtaxzfhHT4qfXZmpYx2jUTeJY1fa
GKFGQTd3ymfvwYdrCBG0eHOs+O3XcuG/fcr/Hn1XfwgD/h9E4xPtiEiiuPvtt//rsSr473+ov/Nv
X/NLGPPvvzsnn4IEh5/d337V9ru6vBff7e9f9KfvzL/+x6tbvXfvf/rN+pfK6K7/FtP9d9vn3b/K
c9RX/mf/8L98/+e0SghBdfMfNjHq3/jj76of4n/+18f4//xvfBbR928apT/+4h8aJfNf0OCyx/M9
pEWWr/8bDyUgycsLWNqYlhO4bOTZ9P0rD8X4FxbgvoVEyfRZov9DiDE8FFM34agEzGF/xSL//2iU
TMP6y+bUUTwU1+OF8PpAtvx5dcQYrAsLRt/LdEgxZYG5rNSIDzI2nY6/CxDxzEG6cOnv4GxDAkU6
4OHgCPqHIkVA6QzqoalTQwbxzcjrQ1qDApbjE3XoLsfQoxJu47EmNPQSJNkGIjVedr4JCmTfQ6xc
eycRknEixjOGonWV54+TtF5ohz7wAe2UP4X890sSxBqjOcIWa9QJkscVJzC2Nyb9vWjPOmmmzMh2
+ABuc22toC1dE4+cElLUCUea3hO3fE4GoAAZWRx0tzbGnT4VH33VX9op4ZxCv+jE1768n3g37Dl8
5v3fT2516uduqf6vVORpNpD/q7gMw66qQrVEY3gb7HRSjs1yuPhRdSt4wPlmdZhSrVwUVXls3PlK
PMvrqGEbY7EJdxdLd5M4DD7C4a7XvkxXHluSBaemOlaZCunEGZ/ZxefAzhD8wGNve7cOFZYhHkI2
iJnl3jc6Ab8EzJr8mHg8T1XhHJMRavYGJMAumolrHWgHiHE1KcL66O6XQ7f/dKndGRA+Jf67Kcpf
LjqzKY+JgkeoeXSHO5NEYtOvYHvxrWesoE19Sl2sxlAhsAUGB+C9H7Irn7HYMteg0DZbe59DABgL
spCVO9nvPqib0ANb25FJJRKt19HA0TsmuLobE6dV6OZ3gJ5P+QjJ2rQquHDjXdG0Z7NL9+hJqCov
dWgsh5hz6OYnlrNwLQuARHUwIBIM9Gal6F9nGV+NQd8Kp/is6Pva4cHNWwaUya5N0muWkN4QaM8i
IK+3YezmG1vW3zcrsw+uld6znfiBNeeOPAXOf/KiuZjSIjs6Uw0JwD0ncjTXkHOfW7ZyvjPeTU3L
RzLqW9kPl9Qllpo4gdb8oXXZxQvBdOvmSyDEXqTkMWd8U/KArXlcRWpxlsbg+ke2TEBJMbGze9mO
O2Xz6Ez9qo9fSe1f8t7+HszpvSb62pvCpUVoTXMvtQqKAj9THJ6VBt8t/E0T5Zui69d4OT5M8DLt
7Bxj5zsotbWfJbtcgJG34lvc9w9sbolBmR+NsDwq3nEFQCzRXgGdX2N+8tHqlmQDnUeUc3EJUgYN
jYtQqjfqUz55WEz7dcrSp3FBCffpBjccnqdmj39751iIBgv5pN5RXHRUmtGPiXlS70c/dHTMi8jm
XUOLqNukt5KEENvfGh9e2jj3c2Efsim5knT5kajGvAMgaGZr/dk0aho6HzsQfNDRWVsGDs5tL/na
dLx0hFcHuTgnBgHF6k9TuWRxULv61kB+hbKKJfy5C/RtZttru2GTlWDyAwtHF2jCUKfUBTlT8ce8
ULji6ptK7nUlVnZigCR8cCbpewNDWG4KbaWN3gtc1Ld4dB8Zs16sSqMFch+1Aayx6+wZdMXhvZUn
Z4UtLW9JOF/JLFBZ6t5X1wdXBdZPY7mQlXMMe+fRL8tbr4xFvMDStA9epGF+dzgMScprSuD5Z9RX
TYyiGqyJwsh0pHdXpr0W5B1jL2MaQWvEgdGxl0mG+lB5pEN07Tkj6TnMy/00B2ighot6k01ZnwiM
OYOQ2HUUHDFXn1/wIfvZHt1k6BYr7PiN37J2q3+4Y3OPVi6KEQcMbvICZGQ65I52gxWVPrRlQuh2
SSlOPsfCZhk8YKBaxv5M8oLt31LGIS7xeRjVk2rfmtljVTXN1u6ThkWuex/b5abmJsfejlqThfK5
TJ64SMMVUPcnl7bHw9WR+ia9VivByI4hFnceIVFRG5coKu7hlbOgbpyWmeM1kj3LK7zpe02KA+yv
4zRjIJgHBPZYhtGKaeAoCZsmEN53ktWkDrmJb+CX+rvRK3GaRSo1xOQfJkerLXkADdB8KgePZU/j
C3Qz+wjiAdgR3c1y0utgFVoADQhVKzYRMUTc3NxNyNlayMJs+ocVrPt1V0ZPVjR/g7yXIUkzWuh/
sKCMjuUW6Ia7jDnz4M7Uu0Fvg5U6v2QyfcLFICypTB5SIo3dHpBvShGCuk7l5kI3kDJp92W5HGay
zfuCCSjUDIA9Nk/CiqcNNsxyMdTV1TRZyAh/uMOJep5CPTm5RgyiR+uL88wiEyHmU1NwjfmGMW/Z
GgRH9u7OPm+DDfFl5k6fcawHYLGmQjymyiNBmu/Pnl4C7Y8awbrAFCnpsZiE3xYPqzgqz9AjUM2Q
2YFOtqw1Rrr1UUkdx4qgFlJYeqwU80s40T7XAL+X0spPgS1xWpjQBr2wvQo0G4FPqoqZXPJUUFmX
7JSm+RSf2YXve7eKgaVjEROufEh9cLAzmKF1iRpDd4aHyUzTC4qiRTFwPJq2uuhaaECVo78WzMci
IibZmJK23Bs/R8V1TAA80iQYxPmpkCNFfwRGQJVir4w8PNIKPCbczGKYqUHnV2X/EmnlAVRiaU7y
Nf6M1rjTbpUiTo6KPalZ8c9mPex8RaWUvk3q8fTF4MdZZMz4y4p5KjmGh3TQnw3FtpyAXIJg5rBw
yUJX/EsyjSNoOO5uBI0ZDezXqj7/jBU1M+2OOKeQ4EDT7BRXUwr9uzdcYuWcq9WGK7uud0zqGjr3
aa1yVxIn32i2wWFAWrGvm4tcUTwF8toFFnbgnoGifFqK9zkq8ichpV8tKFBT9I9ubB4N236SPYgI
CwX4lO4rfDw+3wvI0qp3i4cyxCZji/kszWxfQyaauptfacQn4ZNl8G8UJPkViHLhwQjSTlC8BAS/
+N5nC9bUZmCQtsmLD+7UB3sqskfLSV4Adp/7EZMPAychjVUALFULEOLEL3GlrTxQqsikP0N2Hy6I
VXd2vnUW2IQ8nF0CPVnZlw+Jgyum0+Jn4G9rkOyrCoNpB76VCM7znDtvzdR9Fvq0kYZ1nYYh5p51
b5kiwE7sHVfNz6G3n2Dsblo3VtZA91b0zc7VCBeqFE22ko7Cyu41402EVo5Rpio3OJXKRapYtL3B
g0ajmmsea8WqtZv4PlP02saBwYN47Du3vFvofdSif4lMR65qqL+oz8LVnQ8MtwGKmyg6bg4m1weX
O4HN1WP/LLAwD4w8Fb1gKB24vvW0rFu2Th5nXRWWnyMoXqKktqWMAX1mnL7BflLI3pliNWesz+Ro
IDoTnMAXuKR3Q7F+vYYVvgMgVx3TkeIBl3FlI8Yil0rgcGQ39KaZzOZkG38nDfkXiivclh1WW0jD
NshhNrJA4YEQT2qen4IlFuCJg8wkdjfjmmwUu7hWFOMuTpjItvO4l9OlNPVHm/IINs3orUJ3qpde
0GGaNj/s5G5SlOQJXHKouMkG/ihfkZQNx+CIj+RLryjLRV5sWydgiGzfj75/mzXvywHLbEYw20Ry
Y1S1yxxZkikYwdeSJ4gkaN8qJgAgnuVAEMAQf3lCAzb06nVgS8j8ntYFAgAHSLRgRcwdlTK89Q+/
UO/gpGPFldaC4FAUa2K3QbwYq7LLueiGEeKAmH/EqNo98WohFUEc2765GLJCziwGcPhhG8VMVHxr
R5PXSRGvnfjRUATsABR21JXfvWJjz4qSjbW05XRaTYqfPQDStgGk0U6023SU57br7rKY+ZbPg96d
rllUU0KPxr2s8Bo0aIealDLBil2ABwG++mSjAfTuMgC9ivA9OtlTA/Jbwn8fYoxsbf2SwKbPg5B7
GaC12b/h3f+Uih3et+2DPUIlGSQYdW3kqonL8GdHTEDXxNcKBHnp8wYibfiwLMPYSTDlkGe+yFR5
4DmZLBxjvvYAzXHDvlWKcO7F/GgAnc9MSUGa+E9TDE8uB4vuFf65n1p4W81dVENjc/eiKV90f1Th
r8apJj4Iwg/z9JTsFXOk5KeiUCR20kY5qvlaX1HaaTDREp5ZAyMy6xQKvSnv7WnvBMZDM3bjuqih
kIuwIU2POXzeQxyx86/AWWeegHAAHqkU9FPUSYSjIcmQ1waofBkQWW/BtwGusJZxeBh6cScwkw7g
6FmVMm1zz1EwwmzI79KGbEXw9W3RKHcoQ2GYmJsOxP2Mj9uvyFDAQ7GGJvYigeEjMt6OTfGKpmEZ
tOJECt1j2jSbqujuUgFNP613vCw915jzP2KuJ0z0Ar8DupbdGyucEWhfClyrMPpRp+f7Gmx/D77f
4sUsbao6wgirkzTzLyaZkNmA/mfA/3uVAmDqZbFqCQaYIj7pREkBoddsR9v4iU9p56g0AV/lCrQE
DFijDuDZuOCvj5eT2XEi5YJlL6kEs+98VBE+O5RLCxnW+44AA1zB5Lg5QPpHog2IOMDvx1xufifz
5t1rNTw+uE8KQhFqwhE6t37oVVqCTjWG/vSNYNuOxz6dmKHkRx0/ccMM2XRTbDpJTqXevuEpV3sL
7k8CGjLTO6LoPs4quUHLuHFqNf4z2TjYxDswGmGwsOGwWzuCOKk6rh86Cj61xV54ot65bnvxDO1a
qeQIWfB8sYzqKSNUQt1BWkzKREvcBNT0l9pmzCoBqJbzY0MshVmoCw5IRUNghU5wRaISLLQaraOu
Ui2MHjwZqo4huBc4Ucny5R5VBw1bW/CNRGMo9VrjgQWJ5+IFZBBYacfE+ELtK3IckGTnMkREpPfi
w8JBd0oCR6uyOEJs9dQnL2AW9wkgFTIrjMf+V34HgrPlkNJfGeEp5thcThZba55W5H6oBJB+RoUb
eTih2PVxZJITwuj4R23oiNjK8bGrvNOYVY/O/+XuzJrayLYs/Fcq7nvSOZycHu6NaE1IAjEZDPZL
hgBVzvOsX9/fQbYLcHW16yqim+h6ctk4UzrOPMPea32rPkctjrt8n/3Oc3QVQM2YWd2wIFmwAWwb
S8LtqJssyHrzYOr4M6neTqOk3wyuUl6XAHJ1ScptJTPXSbLfkwHCRoxXvelhiNFLDMHsKrq6DGpj
jiX2tggLEqKgX6ohECEA6rT4aNPdB+FquCEDsKH9Dcx3IGcxszlxNV4lrjM8RCl1sElrULlqqLzb
0ucZNJ9Glt2xbd1pihG05UF1pDOUyRUalNLup4H0jRoYSP0W7hDT0tyT3lJe1nIG5Qg9QSzQL8gd
oW6n960zOLMo767smOIJdlVRfoWv018kNtqDsW/AUnWFdwnSCrEZc1A134+KjECBOSbNsJhiVdU8
cyxEWL30yzoYZ9HPXPvluJXJwqW+SBV01NnAUydw/9KYXwTSg1v2YDgRtSGcxm6v32kGKc2R9O0q
NqaZjg1frWT2RJXuXg+bbyv9viXmwanH62M1LXlyHa5gwwNF5uATZt/+ScU4HM006SLmdJUuMozF
JR3FtYbV2MurYF0qZkN8Lj5krHc3dtTBBMKiHFv9mZfd6tK5XGFhdqSXeY+puQx85m6W8SpXWxI3
tOcIA3QqndACHF7oFR4zBS7poXNPFWzTPfbpcMNb/9Ai5QWLEBNxhOU8Rq4w+mj3aEQxqXfsHqUn
u8Gc3UiXdpvdBXqBoAL3NlDyYkr2oI2tW7XYGpcYvWnYAYSRYMkS+DjAInbmrFrwHcLzuqIS0knP
uC7d40L6yIlZfkSQFc7IoKXLZ1CnKpIO0GSutfgsq5UR0/knjBrnG33mQPrVO+lcBxoH9IPpS+TB
lxZzO3oeDqmp+bCXvve909w3yGAyDPGjdMYreAvnAWb5WrrmaZcQREyRaOnLxriDIS8YOlhDGFAS
9kiVheU8UD14Tjjy9bw8z0vvqS5j5im0OVMN+75KAX8VGh3LswuUTj6LMsNYev4t6f6X2JeUZ3IB
SpcgCJN4rVDSAkREeCHb/C8pIAEToABOv3SpOjocO44z8z3YgVBaRbXkCep0OUklmaAL++UQFJvC
9L/YRHViMiFNEjj2tEfsO01ItFZ8rZlr6d5kQt3fVQQKcE7UbutsCf6SNCYwCfv9sNZp2dCPg6AQ
8JzXGWGYtaQrVJKzkEjiwiBtBJLBoAJjEEAZXElnUG0Q/Xz5B/jVtzkAhwGQQ67Qkh3DbhqDeKCa
edHEObvFfiVAQKSSBdE15Z05GA8JBVvPd27FVEm0e3hPtz0gCXyQz/5In96SjAmLk1o+irtI0icq
TuE8p+q8UAXinhDEYcuhwU2dmA8MvyIM0i8DQAtFki2IDYDw9an2zanatg/t+EBc6q0vgYaSiyEM
cgSGUzjQNsLS5Av4RzwTOdnekqnRAtfIgWzEDLlXjF/VWFMmFBnRdkkihxhhc3hO9ymkUOiinjEL
T4r1SeYD50FKqDoHpDItJeljBPkRq7A/HCAgmqSBkM1M7bmMbgpl+DywSkaAQ5JOEkSsbkZ/8N6R
bJHcKMAs4b1Me/NWDZuHNhDxKX1KA/71MC5owiVov93HDmyJCr5k75vKKnKas9GBL8QzXwI6GfSV
8cI90ZDFuqBPjYqkCdAofq3uzMh+ynwvX2TAU9qkPBf04YSkqhi1s7WKGhcvHCiwK4HkrziSxGLK
tr4i6SxxUnIP0oIrD+WUKVra3NYw3Te8Qb3kuziS9FJI5osn6S9wB/11LYkw7T5/sPT4spesmBho
DIOOJUUsGwFNhtXukbpjDv9XkFWdd5N+iFw2SDQtanxiktoh6TQ1mBpHyuxT5PCgUqxVI1k2VQzV
xnRWSuyArzET9TyGwOBDPsDW3H6tJROnk3QcRXJyqL7jcIlrnIWwlWeO5OmUkqxDKwTpBCSuSSe5
OwMAngrGrNrABgpqbd5JRk8taT0B2J66x9ALlXhibG4IR6MrSgzWLG6qx34U1rSS9B/TVW6DSA1u
T1On0TaQ6zd2tt8Jy0CShYFQs/tFlAPJjTzbQcFUEqHd5Lse5Q9tUvhugWfNgNu7HLDZiPKQQdp9
RmsC0RfQ5rRW8bEPQ3FTyPKHxcrYNRWGyP0stRIBgyorTsuisadZqdpLdN3svjgY6WN2ESUGZl8F
9ISSpADP4HTNYB61ZLMh4I7Mzd7yFwg4jHkHXHEWuHlzVeuNe17nMPbo7hRpjlKEqRwxCmbwkhNb
VLb9gkREaBljTu0nwJyMMr+aDuk9+TDQ5CN3rVQDZWNtT+RXWUcrA5TaBKuEhQgBEXWkdl+joVsr
1LyIIHrsA/K0zJgzoELTKwPQdVaY8JB4GlPWI5Zxzti5FcF65Ug9aTGVTTw4WXaibvZ2FUyrRBPL
bmxOnU7zpkpj9vOq99HbaOYSnhoZHE9aPvjrCFBpuK8eCQ3GVuppV4m/6w1ngzvyzMQcfprmxWXX
mJel8rVx4HXGvTAgXNlz4q9wOuCXn/oNXXH0aIztppWAmTaiZY+vl1HpPlMBXZsqYFxHpf5IlUZT
lTPU/PV568PaVOQKofKtsLT4Cw8N7vleUb/WAUo0I0oucgtXaDwwoxN0BaYgIhU0Q7/jRP5FX6dU
5z3bnXZ6KwNhgrVFo3+Zl44xMUY0yK24r3Pr1E+jZSU089RAbJmPxVPlhOtK9+7TWGMkxZ3w6BQ4
6GBQqa6goA0TXRSbTuWMWHoEuhq/Z4W97dimNXfVPmvX/miwOXVZ8p3xsUtLYg51jGxlVi6bnj6m
UinqVGgxMvDQf1bT7npgDaLEOS1k5Ve9Z+WrJ6a3HzntZ2dCpyRAdifAtaFqbvywdrGUBaR7l9eg
/nlT5JqQ6bgWiuargZpninbisgq1s3LwtVUmyGbIQ/uyCfcXdWGxgcul/cHJmUNtR1uhVetJc2+b
aZafGQ4MrkySsoSi1WtdFxdtELmSDh9NFOKJZ0XvbtjLwYaP5I5Oic88EsnQhaLuTJyCMppTzwyR
eUtaz0urrJ9gZxAXn1LmDyPEKXlwptgXZYyEOVRBSNj2kK8ahc0D2YdzhQhfWOQIZJPkTB+QyeEv
4mnBZnfKKQGY0b554JSx6ZvyqoupeiccUw1euDR2KZGLxV4lKn7Q780M/5SRinyKtBVcr51sEYAT
GKGwqMZxz9Pp28+po0PTrSp0nHjALTfwF6giEvhsnIDMEvB8MZZzXGl8EOTqiyqvYJMZe3vRdhx+
k3G/juw23tS5TngPrRkQd/lnOgnmhZp7U89Lupmteup5Eiqn0eBuUpuqgEsY1gTR56qv2FOpFvwz
mD1n3sRn9aC1Qwm+pwRERjNqPhAYAw0x/KNZ7gynBLgt8jG0VhTTvTP03qtEQnRVtWffpynXIk8+
0xR6Tko/nBuwCmmAbIcCbqzmXwcxMIlRL7/Ajwau57QXI1PaRA+LedFtygRfVlz2C5Mm44IMhXrj
CkpDqRnakBl2ZZwCv1MAgzQN8cBNrpwZGsalioAA7NmkCsXRle+ltENQyi4wLcwcS1+OdXin05Ka
ijpCsZJzoobbgUUvx1A3pJ+jPE7mBTnkrepcvoA89lQtAEJjhVYCrBtptuk0a+PUOS3ZffvZCkOm
ycydNSW74Xw0buJynTmNuxkcfQGOncxVzEeTsB/uSyUVE7OiSQJtSYSeilKKPN9OW0qHPwWYszaB
EsraG3kvMlWh6tUcrwqEy874qhPm0TwqtvvIJlBZo+K6EyqGiaIRSxAc18xdbPLNROH9D087qEWY
bfLH1u3KTW5fx2pf3fRkttD2XXtq8RlWf7KKiVhHFXlOB8hkjU7vSw+qmoaEP8ewkGWcIZJYX9Fz
Oh1Nv7qyeuVOV4BSt0aengNgkOm57SdEeZe6rYA7tEYbtTYgSmfo5kPrQkZRaD55FpGquG+hSsUG
NUVEY526brvA3QT6/glVVlJHvID6BRGPGPyMELuP9xil3QPtDnG1H4vLHDvgfZjjqEwUCglCjMaV
UJCWxi1CV77nBkvVrhhG1uMqj66TgTST7EJtvXDZKOmzFvDc6uFCc8lwVexTnUZaGOytM9nG5Ryv
T5rCQ1oY+BdjRlUop91HYEZzSjOOM4VeP3KaJTNGBCOgQCwBGzj/GIBdfyGa/VL13S8ti/3CqnrJ
W4Z+WuSGPwXu+dyWlgLEd//lmhJRMe9HZ5j2XXBhEze5YimkIOibj7K76UIzmyG0q6bFyALVqaN2
3jURoDKf3pXFcjrD+KFSqQ4vjaFx16Q9fibU+qlLWsJoIzY9CGizuToWFzKofW0FGv0/KdBL2ZyZ
fXwTtiMLjN9xSI0+d202rnOZCJK6KMssttI48R7CvLvuCBgBlYxJS0MDnpJ/Kd/Oiqm4+p1D7sQg
qZYTJm8LOYlflL5CtusZ82LvaxcBvV5W0jxjEorMGXJxvFqoIBkV/YIuDtmnDtnbsqtDUza9wRnR
Acq1gjXsGWJC+00X04uXSfTBGFx6wqKkE0HrdVNiO4Y7eX6dmgas5aSJgMhqyRlY0WushPfkefir
/1+ysFcKsp90YT8io6Si6yoPs+Y2//d+6LX87OcL/aLQDLmYLgAs/MdPV3sRuv3VVZJtEzbtM1o0
4Zy4wqJRCzFB1U3irf7xW5Jn/rc/1rQTvG1IzVTLhQ7yAgXhfq9G6eeP/7PC7t/7mTdf4ClvOcig
3vN50l+jvSTn4ldG4N0F/hgBUzuBz6HDW3B1yjH86u0IqCeI77AtOC6jbanmYcT/90dg+wzjaxbW
TRU+Na9HwEGiZgtoLr8yDO+u8moY9BMTJZ+tC7TNAnXVuwfBOGGNNCAwCAgfaA754/+TB+HdF9i9
aDJlRhsPLxLEo8aAlwExB6VIB7zhC/7tzaPgEjZn2/QGHVu1dZuX5aONgWYgxDxyEEyDQRBY2vH/
65Zp6Tzwr2cE9YTngPfAAFglY/l4XT7Wg+DowrGNw8c6qJV/zNd/Y2I09ROeBFPTLfBAoPhg+r0Z
BkaJ6dcy2XI6Lz/w0YYBn7gF7uWoF4JnQVMd0wRpqKqO7bxbHZwTm62FaWn8J5g93I83N+p8fOfo
uVE9QTMNi9EybAtOlIa8+9UrwbxAK5onhT6M6wjD/njDoNmmrb8Xpb8sy3/nlTBObAiFjqaabBnk
t3w1CJp+wsrAQwAgiJXCMQ53+0DrpM7keFi1jpoVbOCfcG5UC1n++8nRPcEh6jpsFfSXRVI9PHkf
aBAczYI/dfQwsC2UVgJ2Q/LJct69EPYJy4Z8JdhNOCZmgw83DDr/ir+4cXy34fhjxyTcE1eD3SfE
D0fF6xfCPpE0Nt3VVGFBZGOUPtoKoTv8Ix65QjAIhiPIhVPFYcf0dttoEcLLPoI0NNVUVUFYyUcb
hEMM8dG7BQ4Rkglssi2U66R88V9PjgCCWUOZNB318MZ8zGE4dgMtN00axwdooRwlhCVNS6+HQTvB
LoSE1mbXBNbYObyCH2p6FMzgRy+U4oRpkV0oRwW2DaZgXF8NAwYufhPUpsC4wElCQik/2BZa+zMT
29/eLxDBrRo2+UDY2HgW5J781TBQW4A3yteHww3dVXP/xnHqFx6ZH9WaaRAmzy91mnBXv2x3DhWK
//EHvtdVfr7At9KEPHZSf3jzc7djsTtc+XA0lf//rzdryEv15NUffq+mvNzm21//9v1+vvObe33/
Ut9/cxnuqm31RNH05VT87VMeTIeT7fMuU+5xHjbNLn3cVf7rGsLh8PzHh/rnP9585FeLxF/dY7lN
H9u3F/52Ij32ysCfd9Vvn1BaZOObz33Y0x17+ZsgzHbJNntWrrZygc+2ze7NbQ7bhWNv82m7reRd
3lz6sAgfe+lJtUvf+km/nf+OvvCuwp30+hP/qDcde+nboJU22HD75urfp55jr/7pFxMB/ntT74+j
818984dnUvnPLNgmzdsvIkyyBL7/lnyx/7236uen/see5dgxusirJvjt5elX7nd1U/Al3v9zfDsv
HHurze4pTnaZnB9ebvUbKYPMVtn72307qB57u+Wurt+8ws73SsCxV57woZlK3090P6pOR19/222r
d6PyvdT/19f+s0XjR63+56Xke53+z/7a22VS/sRTsttW//ovAAAA//8=</cx:binary>
              </cx:geoCache>
            </cx:geography>
          </cx:layoutPr>
          <cx:valueColors>
            <cx:minColor>
              <a:schemeClr val="accent1">
                <a:lumMod val="40000"/>
                <a:lumOff val="60000"/>
              </a:schemeClr>
            </cx:minColor>
            <cx:maxColor>
              <a:srgbClr val="163970"/>
            </cx:maxColor>
          </cx:valueColors>
        </cx:series>
      </cx:plotAreaRegion>
    </cx:plotArea>
  </cx:chart>
  <cx:spPr>
    <a:noFill/>
    <a:ln w="6350">
      <a:solidFill>
        <a:schemeClr val="bg1">
          <a:lumMod val="50000"/>
        </a:schemeClr>
      </a:solidFill>
    </a:ln>
  </cx:spPr>
  <cx:printSettings>
    <cx:headerFooter alignWithMargins="1" differentOddEven="0" differentFirst="0"/>
    <cx:pageMargins l="0.69999999999999996" r="0.69999999999999996" t="0.78740157499999996" b="0.78740157499999996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393700</xdr:colOff>
      <xdr:row>0</xdr:row>
      <xdr:rowOff>237332</xdr:rowOff>
    </xdr:from>
    <xdr:to>
      <xdr:col>20</xdr:col>
      <xdr:colOff>217325</xdr:colOff>
      <xdr:row>26</xdr:row>
      <xdr:rowOff>50248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3ECA9A7-EFDC-4B61-9609-7561DAAEE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375456</xdr:colOff>
      <xdr:row>1</xdr:row>
      <xdr:rowOff>1512</xdr:rowOff>
    </xdr:from>
    <xdr:to>
      <xdr:col>11</xdr:col>
      <xdr:colOff>15456</xdr:colOff>
      <xdr:row>30</xdr:row>
      <xdr:rowOff>35185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Diagramm 2">
              <a:extLst>
                <a:ext uri="{FF2B5EF4-FFF2-40B4-BE49-F238E27FC236}">
                  <a16:creationId xmlns:a16="http://schemas.microsoft.com/office/drawing/2014/main" id="{91DEA681-DBF9-428E-9D48-10312816A55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66469" y="182487"/>
              <a:ext cx="4212000" cy="52914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4FB3-A3BA-4130-A497-70A8944A315E}">
  <sheetPr>
    <pageSetUpPr fitToPage="1"/>
  </sheetPr>
  <dimension ref="A1:AK60"/>
  <sheetViews>
    <sheetView showGridLines="0" tabSelected="1" view="pageBreakPreview" topLeftCell="A26" zoomScale="70" zoomScaleNormal="90" zoomScaleSheetLayoutView="70" workbookViewId="0">
      <pane xSplit="1" topLeftCell="B1" activePane="topRight" state="frozen"/>
      <selection pane="topRight" activeCell="B60" sqref="B60"/>
    </sheetView>
  </sheetViews>
  <sheetFormatPr baseColWidth="10" defaultColWidth="12" defaultRowHeight="14.25" x14ac:dyDescent="0.45"/>
  <cols>
    <col min="1" max="1" width="26" style="6" bestFit="1" customWidth="1"/>
    <col min="2" max="13" width="8.59765625" style="6" customWidth="1"/>
    <col min="14" max="25" width="8.59765625" style="6" hidden="1" customWidth="1"/>
    <col min="26" max="27" width="8.59765625" style="6" customWidth="1"/>
    <col min="28" max="31" width="7.33203125" style="6" customWidth="1"/>
    <col min="32" max="32" width="8" style="6" customWidth="1"/>
    <col min="33" max="16384" width="12" style="6"/>
  </cols>
  <sheetData>
    <row r="1" spans="1:32" ht="26" customHeight="1" thickBot="1" x14ac:dyDescent="0.5">
      <c r="A1" s="249" t="s">
        <v>27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5"/>
    </row>
    <row r="2" spans="1:32" ht="15" customHeight="1" x14ac:dyDescent="0.45">
      <c r="A2" s="251" t="s">
        <v>0</v>
      </c>
      <c r="B2" s="230">
        <v>46023</v>
      </c>
      <c r="C2" s="232"/>
      <c r="D2" s="230">
        <v>46054</v>
      </c>
      <c r="E2" s="232"/>
      <c r="F2" s="230">
        <v>46082</v>
      </c>
      <c r="G2" s="232"/>
      <c r="H2" s="230">
        <v>46113</v>
      </c>
      <c r="I2" s="232"/>
      <c r="J2" s="230">
        <v>46143</v>
      </c>
      <c r="K2" s="232"/>
      <c r="L2" s="230">
        <v>46174</v>
      </c>
      <c r="M2" s="232"/>
      <c r="N2" s="230">
        <v>46204</v>
      </c>
      <c r="O2" s="232"/>
      <c r="P2" s="230">
        <v>46235</v>
      </c>
      <c r="Q2" s="232"/>
      <c r="R2" s="230">
        <v>46266</v>
      </c>
      <c r="S2" s="232"/>
      <c r="T2" s="230">
        <v>46296</v>
      </c>
      <c r="U2" s="232"/>
      <c r="V2" s="230">
        <v>46327</v>
      </c>
      <c r="W2" s="232"/>
      <c r="X2" s="230">
        <v>46357</v>
      </c>
      <c r="Y2" s="231"/>
      <c r="Z2" s="243" t="s">
        <v>1</v>
      </c>
      <c r="AA2" s="244"/>
      <c r="AB2" s="48" t="s">
        <v>2</v>
      </c>
      <c r="AC2" s="5"/>
      <c r="AD2" s="245" t="s">
        <v>3</v>
      </c>
      <c r="AE2" s="246"/>
      <c r="AF2" s="5"/>
    </row>
    <row r="3" spans="1:32" x14ac:dyDescent="0.45">
      <c r="A3" s="252"/>
      <c r="B3" s="49" t="s">
        <v>4</v>
      </c>
      <c r="C3" s="49" t="s">
        <v>5</v>
      </c>
      <c r="D3" s="49" t="s">
        <v>4</v>
      </c>
      <c r="E3" s="49" t="s">
        <v>5</v>
      </c>
      <c r="F3" s="49" t="s">
        <v>4</v>
      </c>
      <c r="G3" s="49" t="s">
        <v>5</v>
      </c>
      <c r="H3" s="49" t="s">
        <v>4</v>
      </c>
      <c r="I3" s="49" t="s">
        <v>5</v>
      </c>
      <c r="J3" s="49" t="s">
        <v>4</v>
      </c>
      <c r="K3" s="49" t="s">
        <v>5</v>
      </c>
      <c r="L3" s="49" t="s">
        <v>4</v>
      </c>
      <c r="M3" s="49" t="s">
        <v>5</v>
      </c>
      <c r="N3" s="49" t="s">
        <v>4</v>
      </c>
      <c r="O3" s="49" t="s">
        <v>5</v>
      </c>
      <c r="P3" s="49" t="s">
        <v>4</v>
      </c>
      <c r="Q3" s="49" t="s">
        <v>5</v>
      </c>
      <c r="R3" s="49" t="s">
        <v>4</v>
      </c>
      <c r="S3" s="49" t="s">
        <v>5</v>
      </c>
      <c r="T3" s="49" t="s">
        <v>4</v>
      </c>
      <c r="U3" s="49" t="s">
        <v>5</v>
      </c>
      <c r="V3" s="49" t="s">
        <v>4</v>
      </c>
      <c r="W3" s="49" t="s">
        <v>5</v>
      </c>
      <c r="X3" s="49" t="s">
        <v>4</v>
      </c>
      <c r="Y3" s="49" t="s">
        <v>5</v>
      </c>
      <c r="Z3" s="50" t="s">
        <v>4</v>
      </c>
      <c r="AA3" s="51" t="s">
        <v>5</v>
      </c>
      <c r="AB3" s="52" t="s">
        <v>5</v>
      </c>
      <c r="AC3" s="5"/>
      <c r="AD3" s="247"/>
      <c r="AE3" s="248"/>
      <c r="AF3" s="5"/>
    </row>
    <row r="4" spans="1:32" x14ac:dyDescent="0.45">
      <c r="A4" s="7" t="s">
        <v>6</v>
      </c>
      <c r="B4" s="8">
        <v>9</v>
      </c>
      <c r="C4" s="9">
        <v>59.6</v>
      </c>
      <c r="D4" s="8">
        <v>3</v>
      </c>
      <c r="E4" s="9">
        <v>18</v>
      </c>
      <c r="F4" s="8">
        <v>15</v>
      </c>
      <c r="G4" s="9">
        <v>103.12</v>
      </c>
      <c r="H4" s="8">
        <v>8</v>
      </c>
      <c r="I4" s="9">
        <v>52.6</v>
      </c>
      <c r="J4" s="8">
        <v>1</v>
      </c>
      <c r="K4" s="9">
        <v>3.45</v>
      </c>
      <c r="L4" s="8">
        <v>25</v>
      </c>
      <c r="M4" s="9">
        <v>161.12</v>
      </c>
      <c r="N4" s="8"/>
      <c r="O4" s="9"/>
      <c r="P4" s="8"/>
      <c r="Q4" s="9"/>
      <c r="R4" s="8"/>
      <c r="S4" s="9"/>
      <c r="T4" s="8"/>
      <c r="U4" s="9"/>
      <c r="V4" s="8"/>
      <c r="W4" s="9"/>
      <c r="X4" s="8"/>
      <c r="Y4" s="10"/>
      <c r="Z4" s="11">
        <f t="shared" ref="Z4:AA19" si="0">B4+D4+F4+H4+J4+L4+N4+P4+R4+T4+V4+X4</f>
        <v>61</v>
      </c>
      <c r="AA4" s="12">
        <f t="shared" si="0"/>
        <v>397.89</v>
      </c>
      <c r="AB4" s="13">
        <f>AA4/$AA$20</f>
        <v>4.3485673629576685E-2</v>
      </c>
      <c r="AC4" s="5"/>
      <c r="AD4" s="14">
        <f>AA4/Z4</f>
        <v>6.5227868852459014</v>
      </c>
      <c r="AE4" s="1" t="s">
        <v>5</v>
      </c>
      <c r="AF4" s="15"/>
    </row>
    <row r="5" spans="1:32" x14ac:dyDescent="0.45">
      <c r="A5" s="62" t="s">
        <v>7</v>
      </c>
      <c r="B5" s="63">
        <v>26</v>
      </c>
      <c r="C5" s="64">
        <v>174.34</v>
      </c>
      <c r="D5" s="63"/>
      <c r="E5" s="64"/>
      <c r="F5" s="63">
        <v>35</v>
      </c>
      <c r="G5" s="64">
        <v>234.52</v>
      </c>
      <c r="H5" s="63">
        <v>31</v>
      </c>
      <c r="I5" s="64">
        <v>211.9</v>
      </c>
      <c r="J5" s="63">
        <v>11</v>
      </c>
      <c r="K5" s="64">
        <v>70.56</v>
      </c>
      <c r="L5" s="63">
        <v>8</v>
      </c>
      <c r="M5" s="64">
        <v>51.04</v>
      </c>
      <c r="N5" s="63"/>
      <c r="O5" s="64"/>
      <c r="P5" s="63"/>
      <c r="Q5" s="64"/>
      <c r="R5" s="63"/>
      <c r="S5" s="64"/>
      <c r="T5" s="63"/>
      <c r="U5" s="64"/>
      <c r="V5" s="63"/>
      <c r="W5" s="64"/>
      <c r="X5" s="63"/>
      <c r="Y5" s="64"/>
      <c r="Z5" s="65">
        <f t="shared" si="0"/>
        <v>111</v>
      </c>
      <c r="AA5" s="66">
        <f t="shared" si="0"/>
        <v>742.3599999999999</v>
      </c>
      <c r="AB5" s="67">
        <f t="shared" ref="AB5:AB19" si="1">AA5/$AA$20</f>
        <v>8.1133038467045018E-2</v>
      </c>
      <c r="AC5" s="5"/>
      <c r="AD5" s="72">
        <f>AA5/Z5</f>
        <v>6.6879279279279267</v>
      </c>
      <c r="AE5" s="73" t="s">
        <v>5</v>
      </c>
      <c r="AF5" s="5"/>
    </row>
    <row r="6" spans="1:32" x14ac:dyDescent="0.45">
      <c r="A6" s="7" t="s">
        <v>8</v>
      </c>
      <c r="B6" s="8"/>
      <c r="C6" s="9"/>
      <c r="D6" s="8"/>
      <c r="E6" s="9"/>
      <c r="F6" s="8"/>
      <c r="G6" s="9"/>
      <c r="H6" s="8"/>
      <c r="I6" s="9"/>
      <c r="J6" s="8"/>
      <c r="K6" s="9"/>
      <c r="L6" s="8"/>
      <c r="M6" s="9"/>
      <c r="N6" s="8"/>
      <c r="O6" s="9"/>
      <c r="P6" s="8"/>
      <c r="Q6" s="9"/>
      <c r="R6" s="8"/>
      <c r="S6" s="9"/>
      <c r="T6" s="8"/>
      <c r="U6" s="9"/>
      <c r="V6" s="8"/>
      <c r="W6" s="9"/>
      <c r="X6" s="8"/>
      <c r="Y6" s="10"/>
      <c r="Z6" s="11">
        <f t="shared" si="0"/>
        <v>0</v>
      </c>
      <c r="AA6" s="12">
        <f t="shared" si="0"/>
        <v>0</v>
      </c>
      <c r="AB6" s="13">
        <f t="shared" si="1"/>
        <v>0</v>
      </c>
      <c r="AC6" s="5"/>
      <c r="AD6" s="16"/>
      <c r="AE6" s="2"/>
      <c r="AF6" s="5"/>
    </row>
    <row r="7" spans="1:32" x14ac:dyDescent="0.45">
      <c r="A7" s="62" t="s">
        <v>9</v>
      </c>
      <c r="B7" s="63">
        <v>12</v>
      </c>
      <c r="C7" s="64">
        <v>72.84</v>
      </c>
      <c r="D7" s="63">
        <v>23</v>
      </c>
      <c r="E7" s="64">
        <v>138</v>
      </c>
      <c r="F7" s="63">
        <v>46</v>
      </c>
      <c r="G7" s="64">
        <v>305.86</v>
      </c>
      <c r="H7" s="63">
        <v>47</v>
      </c>
      <c r="I7" s="64">
        <v>319.60000000000002</v>
      </c>
      <c r="J7" s="63">
        <v>10</v>
      </c>
      <c r="K7" s="64">
        <v>62.4</v>
      </c>
      <c r="L7" s="63">
        <v>33</v>
      </c>
      <c r="M7" s="64">
        <v>232</v>
      </c>
      <c r="N7" s="63"/>
      <c r="O7" s="64"/>
      <c r="P7" s="63"/>
      <c r="Q7" s="64"/>
      <c r="R7" s="63"/>
      <c r="S7" s="64"/>
      <c r="T7" s="63"/>
      <c r="U7" s="64"/>
      <c r="V7" s="63"/>
      <c r="W7" s="64"/>
      <c r="X7" s="63"/>
      <c r="Y7" s="68"/>
      <c r="Z7" s="65">
        <f t="shared" si="0"/>
        <v>171</v>
      </c>
      <c r="AA7" s="66">
        <f t="shared" si="0"/>
        <v>1130.7</v>
      </c>
      <c r="AB7" s="67">
        <f t="shared" si="1"/>
        <v>0.12357498598346869</v>
      </c>
      <c r="AC7" s="5"/>
      <c r="AD7" s="72">
        <f>AA7/Z7</f>
        <v>6.6122807017543863</v>
      </c>
      <c r="AE7" s="73" t="s">
        <v>5</v>
      </c>
      <c r="AF7" s="15"/>
    </row>
    <row r="8" spans="1:32" x14ac:dyDescent="0.45">
      <c r="A8" s="7" t="s">
        <v>10</v>
      </c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  <c r="V8" s="8"/>
      <c r="W8" s="9"/>
      <c r="X8" s="8"/>
      <c r="Y8" s="10"/>
      <c r="Z8" s="11">
        <f t="shared" si="0"/>
        <v>0</v>
      </c>
      <c r="AA8" s="12">
        <f t="shared" si="0"/>
        <v>0</v>
      </c>
      <c r="AB8" s="13">
        <f t="shared" si="1"/>
        <v>0</v>
      </c>
      <c r="AC8" s="5"/>
      <c r="AD8" s="17"/>
      <c r="AE8" s="2"/>
      <c r="AF8" s="5"/>
    </row>
    <row r="9" spans="1:32" x14ac:dyDescent="0.45">
      <c r="A9" s="62" t="s">
        <v>11</v>
      </c>
      <c r="B9" s="63"/>
      <c r="C9" s="64"/>
      <c r="D9" s="63"/>
      <c r="E9" s="64"/>
      <c r="F9" s="63"/>
      <c r="G9" s="64"/>
      <c r="H9" s="63"/>
      <c r="I9" s="64"/>
      <c r="J9" s="63"/>
      <c r="K9" s="64"/>
      <c r="L9" s="63"/>
      <c r="M9" s="64"/>
      <c r="N9" s="63"/>
      <c r="O9" s="64"/>
      <c r="P9" s="63"/>
      <c r="Q9" s="64"/>
      <c r="R9" s="63"/>
      <c r="S9" s="64"/>
      <c r="T9" s="63"/>
      <c r="U9" s="64"/>
      <c r="V9" s="63"/>
      <c r="W9" s="64"/>
      <c r="X9" s="63"/>
      <c r="Y9" s="68"/>
      <c r="Z9" s="65">
        <f t="shared" si="0"/>
        <v>0</v>
      </c>
      <c r="AA9" s="66">
        <f t="shared" si="0"/>
        <v>0</v>
      </c>
      <c r="AB9" s="67">
        <f t="shared" si="1"/>
        <v>0</v>
      </c>
      <c r="AC9" s="5"/>
      <c r="AD9" s="72"/>
      <c r="AE9" s="73"/>
      <c r="AF9" s="5"/>
    </row>
    <row r="10" spans="1:32" x14ac:dyDescent="0.45">
      <c r="A10" s="7" t="s">
        <v>13</v>
      </c>
      <c r="B10" s="8">
        <v>7</v>
      </c>
      <c r="C10" s="9">
        <v>45.6</v>
      </c>
      <c r="D10" s="8"/>
      <c r="E10" s="9"/>
      <c r="F10" s="8">
        <v>39</v>
      </c>
      <c r="G10" s="9">
        <v>244.38</v>
      </c>
      <c r="H10" s="8">
        <v>7</v>
      </c>
      <c r="I10" s="9">
        <v>43.12</v>
      </c>
      <c r="J10" s="8">
        <v>6</v>
      </c>
      <c r="K10" s="9">
        <v>37.82</v>
      </c>
      <c r="L10" s="8">
        <v>10</v>
      </c>
      <c r="M10" s="9">
        <v>67</v>
      </c>
      <c r="N10" s="8"/>
      <c r="O10" s="9"/>
      <c r="P10" s="8"/>
      <c r="Q10" s="9"/>
      <c r="R10" s="8"/>
      <c r="S10" s="9"/>
      <c r="T10" s="8"/>
      <c r="U10" s="9"/>
      <c r="V10" s="8"/>
      <c r="W10" s="9"/>
      <c r="X10" s="8"/>
      <c r="Y10" s="10"/>
      <c r="Z10" s="11">
        <f t="shared" si="0"/>
        <v>69</v>
      </c>
      <c r="AA10" s="12">
        <f t="shared" si="0"/>
        <v>437.92</v>
      </c>
      <c r="AB10" s="13">
        <f t="shared" si="1"/>
        <v>4.7860580049421252E-2</v>
      </c>
      <c r="AC10" s="5"/>
      <c r="AD10" s="16">
        <f t="shared" ref="AD10:AD19" si="2">AA10/Z10</f>
        <v>6.3466666666666667</v>
      </c>
      <c r="AE10" s="2" t="s">
        <v>5</v>
      </c>
      <c r="AF10" s="15"/>
    </row>
    <row r="11" spans="1:32" x14ac:dyDescent="0.45">
      <c r="A11" s="62" t="s">
        <v>14</v>
      </c>
      <c r="B11" s="63">
        <v>1</v>
      </c>
      <c r="C11" s="64">
        <v>4.2</v>
      </c>
      <c r="D11" s="63"/>
      <c r="E11" s="64"/>
      <c r="F11" s="63">
        <v>45</v>
      </c>
      <c r="G11" s="64">
        <v>279.33999999999997</v>
      </c>
      <c r="H11" s="63">
        <v>20</v>
      </c>
      <c r="I11" s="64">
        <v>120.9</v>
      </c>
      <c r="J11" s="63"/>
      <c r="K11" s="64"/>
      <c r="L11" s="63">
        <v>28</v>
      </c>
      <c r="M11" s="64">
        <v>196</v>
      </c>
      <c r="N11" s="63"/>
      <c r="O11" s="64"/>
      <c r="P11" s="63"/>
      <c r="Q11" s="64"/>
      <c r="R11" s="63"/>
      <c r="S11" s="64"/>
      <c r="T11" s="63"/>
      <c r="U11" s="64"/>
      <c r="V11" s="63"/>
      <c r="W11" s="64"/>
      <c r="X11" s="63"/>
      <c r="Y11" s="68"/>
      <c r="Z11" s="65">
        <f t="shared" si="0"/>
        <v>94</v>
      </c>
      <c r="AA11" s="66">
        <f t="shared" si="0"/>
        <v>600.43999999999994</v>
      </c>
      <c r="AB11" s="67">
        <f t="shared" si="1"/>
        <v>6.5622503390743728E-2</v>
      </c>
      <c r="AC11" s="5"/>
      <c r="AD11" s="72">
        <f t="shared" si="2"/>
        <v>6.3876595744680849</v>
      </c>
      <c r="AE11" s="73" t="s">
        <v>5</v>
      </c>
      <c r="AF11" s="15"/>
    </row>
    <row r="12" spans="1:32" x14ac:dyDescent="0.45">
      <c r="A12" s="7" t="s">
        <v>15</v>
      </c>
      <c r="B12" s="8">
        <v>12</v>
      </c>
      <c r="C12" s="9">
        <v>77.52</v>
      </c>
      <c r="D12" s="8">
        <v>4</v>
      </c>
      <c r="E12" s="9">
        <v>21.52</v>
      </c>
      <c r="F12" s="8">
        <v>91</v>
      </c>
      <c r="G12" s="9">
        <v>587.86</v>
      </c>
      <c r="H12" s="8">
        <v>59</v>
      </c>
      <c r="I12" s="9">
        <v>361.72</v>
      </c>
      <c r="J12" s="8">
        <v>6</v>
      </c>
      <c r="K12" s="9">
        <v>37.26</v>
      </c>
      <c r="L12" s="8">
        <v>119</v>
      </c>
      <c r="M12" s="9">
        <v>773.88</v>
      </c>
      <c r="N12" s="8"/>
      <c r="O12" s="9"/>
      <c r="P12" s="8"/>
      <c r="Q12" s="9"/>
      <c r="R12" s="8"/>
      <c r="S12" s="9"/>
      <c r="T12" s="8"/>
      <c r="U12" s="9"/>
      <c r="V12" s="8"/>
      <c r="W12" s="9"/>
      <c r="X12" s="8"/>
      <c r="Y12" s="10"/>
      <c r="Z12" s="11">
        <f t="shared" si="0"/>
        <v>291</v>
      </c>
      <c r="AA12" s="12">
        <f t="shared" si="0"/>
        <v>1859.7599999999998</v>
      </c>
      <c r="AB12" s="13">
        <f t="shared" si="1"/>
        <v>0.20325445824057284</v>
      </c>
      <c r="AC12" s="5"/>
      <c r="AD12" s="16">
        <f t="shared" si="2"/>
        <v>6.3909278350515457</v>
      </c>
      <c r="AE12" s="2" t="s">
        <v>5</v>
      </c>
      <c r="AF12" s="15"/>
    </row>
    <row r="13" spans="1:32" s="5" customFormat="1" x14ac:dyDescent="0.45">
      <c r="A13" s="62" t="s">
        <v>16</v>
      </c>
      <c r="B13" s="63">
        <v>9</v>
      </c>
      <c r="C13" s="64">
        <v>54.5</v>
      </c>
      <c r="D13" s="63">
        <v>14</v>
      </c>
      <c r="E13" s="64">
        <v>88.12</v>
      </c>
      <c r="F13" s="63">
        <v>138</v>
      </c>
      <c r="G13" s="64">
        <v>890.32</v>
      </c>
      <c r="H13" s="63">
        <v>44</v>
      </c>
      <c r="I13" s="64">
        <v>287.95999999999998</v>
      </c>
      <c r="J13" s="63">
        <v>13</v>
      </c>
      <c r="K13" s="64">
        <v>85.4</v>
      </c>
      <c r="L13" s="63">
        <v>62</v>
      </c>
      <c r="M13" s="64">
        <v>387.28</v>
      </c>
      <c r="N13" s="63"/>
      <c r="O13" s="64"/>
      <c r="P13" s="63"/>
      <c r="Q13" s="64"/>
      <c r="R13" s="63"/>
      <c r="S13" s="64"/>
      <c r="T13" s="63"/>
      <c r="U13" s="64"/>
      <c r="V13" s="63"/>
      <c r="W13" s="64"/>
      <c r="X13" s="63"/>
      <c r="Y13" s="68"/>
      <c r="Z13" s="65">
        <f t="shared" si="0"/>
        <v>280</v>
      </c>
      <c r="AA13" s="66">
        <f t="shared" si="0"/>
        <v>1793.5800000000002</v>
      </c>
      <c r="AB13" s="67">
        <f t="shared" si="1"/>
        <v>0.19602160021246112</v>
      </c>
      <c r="AD13" s="72">
        <f t="shared" si="2"/>
        <v>6.4056428571428574</v>
      </c>
      <c r="AE13" s="73" t="s">
        <v>5</v>
      </c>
      <c r="AF13" s="15"/>
    </row>
    <row r="14" spans="1:32" x14ac:dyDescent="0.45">
      <c r="A14" s="7" t="s">
        <v>17</v>
      </c>
      <c r="B14" s="8">
        <v>8</v>
      </c>
      <c r="C14" s="9">
        <v>54</v>
      </c>
      <c r="D14" s="8">
        <v>4</v>
      </c>
      <c r="E14" s="9">
        <v>22.58</v>
      </c>
      <c r="F14" s="8">
        <v>33</v>
      </c>
      <c r="G14" s="9">
        <v>204.1</v>
      </c>
      <c r="H14" s="8">
        <v>18</v>
      </c>
      <c r="I14" s="9">
        <v>122.16</v>
      </c>
      <c r="J14" s="8">
        <v>7</v>
      </c>
      <c r="K14" s="9">
        <v>49.8</v>
      </c>
      <c r="L14" s="8">
        <v>7</v>
      </c>
      <c r="M14" s="9">
        <v>43</v>
      </c>
      <c r="N14" s="8"/>
      <c r="O14" s="9"/>
      <c r="P14" s="8"/>
      <c r="Q14" s="9"/>
      <c r="R14" s="8"/>
      <c r="S14" s="9"/>
      <c r="T14" s="8"/>
      <c r="U14" s="9"/>
      <c r="V14" s="8"/>
      <c r="W14" s="9"/>
      <c r="X14" s="8"/>
      <c r="Y14" s="10"/>
      <c r="Z14" s="11">
        <f t="shared" si="0"/>
        <v>77</v>
      </c>
      <c r="AA14" s="12">
        <f t="shared" si="0"/>
        <v>495.64000000000004</v>
      </c>
      <c r="AB14" s="13">
        <f t="shared" si="1"/>
        <v>5.4168838819179645E-2</v>
      </c>
      <c r="AC14" s="5"/>
      <c r="AD14" s="16">
        <f t="shared" si="2"/>
        <v>6.4368831168831173</v>
      </c>
      <c r="AE14" s="2" t="s">
        <v>5</v>
      </c>
      <c r="AF14" s="15"/>
    </row>
    <row r="15" spans="1:32" x14ac:dyDescent="0.45">
      <c r="A15" s="62" t="s">
        <v>18</v>
      </c>
      <c r="B15" s="63"/>
      <c r="C15" s="64"/>
      <c r="D15" s="63"/>
      <c r="E15" s="64"/>
      <c r="F15" s="63">
        <v>12</v>
      </c>
      <c r="G15" s="64">
        <v>76.099999999999994</v>
      </c>
      <c r="H15" s="63"/>
      <c r="I15" s="64"/>
      <c r="J15" s="63"/>
      <c r="K15" s="64"/>
      <c r="L15" s="63">
        <v>3</v>
      </c>
      <c r="M15" s="64">
        <v>20.399999999999999</v>
      </c>
      <c r="N15" s="63"/>
      <c r="O15" s="64"/>
      <c r="P15" s="63"/>
      <c r="Q15" s="64"/>
      <c r="R15" s="63"/>
      <c r="S15" s="64"/>
      <c r="T15" s="63"/>
      <c r="U15" s="64"/>
      <c r="V15" s="63"/>
      <c r="W15" s="64"/>
      <c r="X15" s="63"/>
      <c r="Y15" s="68"/>
      <c r="Z15" s="65">
        <f t="shared" si="0"/>
        <v>15</v>
      </c>
      <c r="AA15" s="66">
        <f t="shared" si="0"/>
        <v>96.5</v>
      </c>
      <c r="AB15" s="67">
        <f t="shared" si="1"/>
        <v>1.0546551824007011E-2</v>
      </c>
      <c r="AC15" s="5"/>
      <c r="AD15" s="72">
        <f t="shared" ref="AD15:AD16" si="3">AA15/Z15</f>
        <v>6.4333333333333336</v>
      </c>
      <c r="AE15" s="73" t="s">
        <v>5</v>
      </c>
      <c r="AF15" s="15"/>
    </row>
    <row r="16" spans="1:32" x14ac:dyDescent="0.45">
      <c r="A16" s="7" t="s">
        <v>19</v>
      </c>
      <c r="B16" s="8">
        <v>2</v>
      </c>
      <c r="C16" s="9">
        <v>12.76</v>
      </c>
      <c r="D16" s="8">
        <v>9</v>
      </c>
      <c r="E16" s="9">
        <v>61.4</v>
      </c>
      <c r="F16" s="8">
        <v>16</v>
      </c>
      <c r="G16" s="9">
        <v>115.2</v>
      </c>
      <c r="H16" s="8">
        <v>2</v>
      </c>
      <c r="I16" s="9">
        <v>11.06</v>
      </c>
      <c r="J16" s="8">
        <v>1</v>
      </c>
      <c r="K16" s="9">
        <v>6.2</v>
      </c>
      <c r="L16" s="8">
        <v>16</v>
      </c>
      <c r="M16" s="9">
        <v>105.6</v>
      </c>
      <c r="N16" s="8"/>
      <c r="O16" s="9"/>
      <c r="P16" s="8"/>
      <c r="Q16" s="9"/>
      <c r="R16" s="8"/>
      <c r="S16" s="9"/>
      <c r="T16" s="8"/>
      <c r="U16" s="9"/>
      <c r="V16" s="8"/>
      <c r="W16" s="9"/>
      <c r="X16" s="8"/>
      <c r="Y16" s="10"/>
      <c r="Z16" s="11">
        <f t="shared" si="0"/>
        <v>46</v>
      </c>
      <c r="AA16" s="12">
        <f t="shared" si="0"/>
        <v>312.22000000000003</v>
      </c>
      <c r="AB16" s="13">
        <f t="shared" si="1"/>
        <v>3.4122740005092952E-2</v>
      </c>
      <c r="AC16" s="5"/>
      <c r="AD16" s="16">
        <f t="shared" si="3"/>
        <v>6.7873913043478264</v>
      </c>
      <c r="AE16" s="2" t="s">
        <v>5</v>
      </c>
      <c r="AF16" s="15"/>
    </row>
    <row r="17" spans="1:37" x14ac:dyDescent="0.45">
      <c r="A17" s="62" t="s">
        <v>20</v>
      </c>
      <c r="B17" s="63">
        <v>6</v>
      </c>
      <c r="C17" s="64">
        <v>43.2</v>
      </c>
      <c r="D17" s="63">
        <v>4</v>
      </c>
      <c r="E17" s="64">
        <v>28</v>
      </c>
      <c r="F17" s="63">
        <v>16</v>
      </c>
      <c r="G17" s="64">
        <v>109.8</v>
      </c>
      <c r="H17" s="63">
        <v>12</v>
      </c>
      <c r="I17" s="64">
        <v>73</v>
      </c>
      <c r="J17" s="63">
        <v>25</v>
      </c>
      <c r="K17" s="64">
        <v>178</v>
      </c>
      <c r="L17" s="63">
        <v>14</v>
      </c>
      <c r="M17" s="64">
        <v>93.8</v>
      </c>
      <c r="N17" s="63"/>
      <c r="O17" s="64"/>
      <c r="P17" s="63"/>
      <c r="Q17" s="64"/>
      <c r="R17" s="63"/>
      <c r="S17" s="64"/>
      <c r="T17" s="63"/>
      <c r="U17" s="64"/>
      <c r="V17" s="63"/>
      <c r="W17" s="64"/>
      <c r="X17" s="63"/>
      <c r="Y17" s="68"/>
      <c r="Z17" s="65">
        <f t="shared" si="0"/>
        <v>77</v>
      </c>
      <c r="AA17" s="66">
        <f t="shared" si="0"/>
        <v>525.79999999999995</v>
      </c>
      <c r="AB17" s="67">
        <f t="shared" si="1"/>
        <v>5.7465046104278619E-2</v>
      </c>
      <c r="AC17" s="5"/>
      <c r="AD17" s="72">
        <f t="shared" ref="AD17" si="4">AA17/Z17</f>
        <v>6.8285714285714283</v>
      </c>
      <c r="AE17" s="73" t="s">
        <v>5</v>
      </c>
      <c r="AF17" s="15"/>
    </row>
    <row r="18" spans="1:37" x14ac:dyDescent="0.45">
      <c r="A18" s="7" t="s">
        <v>21</v>
      </c>
      <c r="B18" s="8">
        <v>9</v>
      </c>
      <c r="C18" s="9">
        <v>51.3</v>
      </c>
      <c r="D18" s="8">
        <v>2</v>
      </c>
      <c r="E18" s="9">
        <v>14.4</v>
      </c>
      <c r="F18" s="8">
        <v>41</v>
      </c>
      <c r="G18" s="9">
        <v>221.56</v>
      </c>
      <c r="H18" s="8">
        <v>1</v>
      </c>
      <c r="I18" s="9">
        <v>4.8</v>
      </c>
      <c r="J18" s="8">
        <v>7</v>
      </c>
      <c r="K18" s="9">
        <v>45</v>
      </c>
      <c r="L18" s="8">
        <v>37</v>
      </c>
      <c r="M18" s="9">
        <v>228.8</v>
      </c>
      <c r="N18" s="8"/>
      <c r="O18" s="9"/>
      <c r="P18" s="8"/>
      <c r="Q18" s="9"/>
      <c r="R18" s="8"/>
      <c r="S18" s="9"/>
      <c r="T18" s="8"/>
      <c r="U18" s="9"/>
      <c r="V18" s="8"/>
      <c r="W18" s="9"/>
      <c r="X18" s="8"/>
      <c r="Y18" s="10"/>
      <c r="Z18" s="11">
        <f t="shared" si="0"/>
        <v>97</v>
      </c>
      <c r="AA18" s="12">
        <f t="shared" si="0"/>
        <v>565.86</v>
      </c>
      <c r="AB18" s="13">
        <f t="shared" si="1"/>
        <v>6.1843231244897497E-2</v>
      </c>
      <c r="AC18" s="5"/>
      <c r="AD18" s="16">
        <f t="shared" si="2"/>
        <v>5.8336082474226805</v>
      </c>
      <c r="AE18" s="2" t="s">
        <v>5</v>
      </c>
      <c r="AF18" s="15"/>
    </row>
    <row r="19" spans="1:37" x14ac:dyDescent="0.45">
      <c r="A19" s="62" t="s">
        <v>22</v>
      </c>
      <c r="B19" s="63">
        <v>7</v>
      </c>
      <c r="C19" s="64">
        <v>46</v>
      </c>
      <c r="D19" s="63"/>
      <c r="E19" s="64"/>
      <c r="F19" s="63">
        <v>13</v>
      </c>
      <c r="G19" s="64">
        <v>79.040000000000006</v>
      </c>
      <c r="H19" s="63">
        <v>5</v>
      </c>
      <c r="I19" s="64">
        <v>31.8</v>
      </c>
      <c r="J19" s="63"/>
      <c r="K19" s="64"/>
      <c r="L19" s="63">
        <v>5</v>
      </c>
      <c r="M19" s="64">
        <v>34.4</v>
      </c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8"/>
      <c r="Z19" s="65">
        <f t="shared" si="0"/>
        <v>30</v>
      </c>
      <c r="AA19" s="66">
        <f t="shared" si="0"/>
        <v>191.24</v>
      </c>
      <c r="AB19" s="67">
        <f t="shared" si="1"/>
        <v>2.0900752029254933E-2</v>
      </c>
      <c r="AC19" s="5"/>
      <c r="AD19" s="74">
        <f t="shared" si="2"/>
        <v>6.3746666666666671</v>
      </c>
      <c r="AE19" s="75" t="s">
        <v>5</v>
      </c>
      <c r="AF19" s="15"/>
    </row>
    <row r="20" spans="1:37" ht="14.65" thickBot="1" x14ac:dyDescent="0.5">
      <c r="A20" s="53" t="s">
        <v>12</v>
      </c>
      <c r="B20" s="54">
        <f t="shared" ref="B20:AA20" si="5">SUM(B4:B19)</f>
        <v>108</v>
      </c>
      <c r="C20" s="55">
        <f>SUM(C4:C19)</f>
        <v>695.8599999999999</v>
      </c>
      <c r="D20" s="54">
        <f t="shared" si="5"/>
        <v>63</v>
      </c>
      <c r="E20" s="55">
        <f>SUM(E4:E19)</f>
        <v>392.01999999999992</v>
      </c>
      <c r="F20" s="54">
        <f t="shared" si="5"/>
        <v>540</v>
      </c>
      <c r="G20" s="56">
        <f t="shared" si="5"/>
        <v>3451.2</v>
      </c>
      <c r="H20" s="57">
        <f t="shared" si="5"/>
        <v>254</v>
      </c>
      <c r="I20" s="58">
        <f t="shared" si="5"/>
        <v>1640.6200000000001</v>
      </c>
      <c r="J20" s="57">
        <f t="shared" si="5"/>
        <v>87</v>
      </c>
      <c r="K20" s="58">
        <f t="shared" si="5"/>
        <v>575.89</v>
      </c>
      <c r="L20" s="57">
        <f t="shared" si="5"/>
        <v>367</v>
      </c>
      <c r="M20" s="58">
        <f t="shared" si="5"/>
        <v>2394.3200000000002</v>
      </c>
      <c r="N20" s="57">
        <f t="shared" si="5"/>
        <v>0</v>
      </c>
      <c r="O20" s="58">
        <f t="shared" si="5"/>
        <v>0</v>
      </c>
      <c r="P20" s="57">
        <f t="shared" si="5"/>
        <v>0</v>
      </c>
      <c r="Q20" s="58">
        <f t="shared" si="5"/>
        <v>0</v>
      </c>
      <c r="R20" s="57">
        <f t="shared" si="5"/>
        <v>0</v>
      </c>
      <c r="S20" s="58">
        <f t="shared" si="5"/>
        <v>0</v>
      </c>
      <c r="T20" s="57">
        <f t="shared" si="5"/>
        <v>0</v>
      </c>
      <c r="U20" s="58">
        <f t="shared" si="5"/>
        <v>0</v>
      </c>
      <c r="V20" s="57">
        <f t="shared" si="5"/>
        <v>0</v>
      </c>
      <c r="W20" s="58">
        <f t="shared" si="5"/>
        <v>0</v>
      </c>
      <c r="X20" s="57">
        <f t="shared" si="5"/>
        <v>0</v>
      </c>
      <c r="Y20" s="58">
        <f t="shared" si="5"/>
        <v>0</v>
      </c>
      <c r="Z20" s="59">
        <f t="shared" si="5"/>
        <v>1419</v>
      </c>
      <c r="AA20" s="60">
        <f t="shared" si="5"/>
        <v>9149.91</v>
      </c>
      <c r="AB20" s="61">
        <f>SUM(AB4:AB19)</f>
        <v>0.99999999999999989</v>
      </c>
      <c r="AC20" s="5"/>
      <c r="AD20" s="70">
        <f>AA20/Z20</f>
        <v>6.4481395348837207</v>
      </c>
      <c r="AE20" s="71" t="s">
        <v>5</v>
      </c>
      <c r="AF20" s="18"/>
    </row>
    <row r="21" spans="1:37" ht="14.65" thickTop="1" x14ac:dyDescent="0.45">
      <c r="A21" s="19" t="s">
        <v>77</v>
      </c>
      <c r="B21" s="20">
        <v>161</v>
      </c>
      <c r="C21" s="21">
        <v>1021.22</v>
      </c>
      <c r="D21" s="20">
        <v>150</v>
      </c>
      <c r="E21" s="21">
        <v>892.13</v>
      </c>
      <c r="F21" s="20">
        <v>384</v>
      </c>
      <c r="G21" s="21">
        <v>2360.2800000000002</v>
      </c>
      <c r="H21" s="20">
        <v>182</v>
      </c>
      <c r="I21" s="21">
        <v>1128.2700000000002</v>
      </c>
      <c r="J21" s="20">
        <v>70</v>
      </c>
      <c r="K21" s="21">
        <v>403.88</v>
      </c>
      <c r="L21" s="20">
        <v>363</v>
      </c>
      <c r="M21" s="21">
        <v>2252.6600000000003</v>
      </c>
      <c r="N21" s="20">
        <v>237</v>
      </c>
      <c r="O21" s="21">
        <v>1510.11</v>
      </c>
      <c r="P21" s="20">
        <v>152</v>
      </c>
      <c r="Q21" s="21">
        <v>936.98</v>
      </c>
      <c r="R21" s="20">
        <v>464</v>
      </c>
      <c r="S21" s="21">
        <v>2978.9699999999993</v>
      </c>
      <c r="T21" s="20">
        <v>356</v>
      </c>
      <c r="U21" s="21">
        <v>2299.3599999999997</v>
      </c>
      <c r="V21" s="20">
        <v>69</v>
      </c>
      <c r="W21" s="21">
        <v>407.44</v>
      </c>
      <c r="X21" s="20">
        <v>757</v>
      </c>
      <c r="Y21" s="21">
        <v>4768.8999999999996</v>
      </c>
      <c r="Z21" s="22">
        <f>B21+D21+F21+H21+J21+L21</f>
        <v>1310</v>
      </c>
      <c r="AA21" s="23">
        <f>C21+E21+G21+I21+K21+M21</f>
        <v>8058.4400000000005</v>
      </c>
      <c r="AD21" s="24"/>
      <c r="AE21" s="25"/>
      <c r="AF21" s="26"/>
    </row>
    <row r="22" spans="1:37" s="33" customFormat="1" x14ac:dyDescent="0.4">
      <c r="A22" s="3" t="s">
        <v>40</v>
      </c>
      <c r="B22" s="27"/>
      <c r="C22" s="165">
        <f t="shared" ref="C22:AA22" si="6">(C20/C21)-1</f>
        <v>-0.31859932237911526</v>
      </c>
      <c r="D22" s="27"/>
      <c r="E22" s="165">
        <f t="shared" si="6"/>
        <v>-0.5605797361371101</v>
      </c>
      <c r="F22" s="27"/>
      <c r="G22" s="30">
        <f t="shared" si="6"/>
        <v>0.46219940007117777</v>
      </c>
      <c r="H22" s="27"/>
      <c r="I22" s="30">
        <f t="shared" si="6"/>
        <v>0.45410229820876191</v>
      </c>
      <c r="J22" s="27"/>
      <c r="K22" s="30">
        <f t="shared" si="6"/>
        <v>0.42589382985045066</v>
      </c>
      <c r="L22" s="27"/>
      <c r="M22" s="30">
        <f t="shared" si="6"/>
        <v>6.2885655180985989E-2</v>
      </c>
      <c r="N22" s="27"/>
      <c r="O22" s="30">
        <f t="shared" si="6"/>
        <v>-1</v>
      </c>
      <c r="P22" s="27"/>
      <c r="Q22" s="30">
        <f t="shared" si="6"/>
        <v>-1</v>
      </c>
      <c r="R22" s="27"/>
      <c r="S22" s="30">
        <f t="shared" si="6"/>
        <v>-1</v>
      </c>
      <c r="T22" s="27"/>
      <c r="U22" s="30">
        <f t="shared" si="6"/>
        <v>-1</v>
      </c>
      <c r="V22" s="27"/>
      <c r="W22" s="165">
        <f t="shared" si="6"/>
        <v>-1</v>
      </c>
      <c r="X22" s="27"/>
      <c r="Y22" s="30">
        <f t="shared" si="6"/>
        <v>-1</v>
      </c>
      <c r="Z22" s="31"/>
      <c r="AA22" s="28">
        <f t="shared" si="6"/>
        <v>0.13544432917537375</v>
      </c>
      <c r="AB22" s="24"/>
      <c r="AC22" s="32"/>
      <c r="AD22" s="24"/>
      <c r="AE22" s="25"/>
      <c r="AF22" s="25"/>
    </row>
    <row r="23" spans="1:37" s="33" customFormat="1" x14ac:dyDescent="0.4">
      <c r="A23" s="4"/>
      <c r="B23" s="27"/>
      <c r="C23" s="30"/>
      <c r="D23" s="27"/>
      <c r="E23" s="30"/>
      <c r="F23" s="27"/>
      <c r="G23" s="29"/>
      <c r="H23" s="27"/>
      <c r="I23" s="30"/>
      <c r="J23" s="27"/>
      <c r="K23" s="30"/>
      <c r="L23" s="27"/>
      <c r="M23" s="30"/>
      <c r="N23" s="27"/>
      <c r="O23" s="30"/>
      <c r="P23" s="27"/>
      <c r="Q23" s="30"/>
      <c r="R23" s="27"/>
      <c r="S23" s="30"/>
      <c r="T23" s="27"/>
      <c r="U23" s="30"/>
      <c r="V23" s="27"/>
      <c r="W23" s="30"/>
      <c r="X23" s="27"/>
      <c r="Y23" s="30"/>
      <c r="Z23" s="31"/>
      <c r="AA23" s="32"/>
      <c r="AB23" s="24"/>
      <c r="AC23" s="32"/>
      <c r="AD23" s="24"/>
      <c r="AE23" s="25"/>
      <c r="AF23" s="25"/>
    </row>
    <row r="24" spans="1:37" ht="26" customHeight="1" thickBot="1" x14ac:dyDescent="0.5">
      <c r="A24" s="250" t="s">
        <v>55</v>
      </c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42"/>
      <c r="AD24" s="242"/>
      <c r="AE24" s="69"/>
      <c r="AF24" s="69"/>
    </row>
    <row r="25" spans="1:37" x14ac:dyDescent="0.45">
      <c r="A25" s="253" t="s">
        <v>0</v>
      </c>
      <c r="B25" s="238">
        <v>46023</v>
      </c>
      <c r="C25" s="228"/>
      <c r="D25" s="238">
        <v>46054</v>
      </c>
      <c r="E25" s="228"/>
      <c r="F25" s="238">
        <v>46082</v>
      </c>
      <c r="G25" s="228"/>
      <c r="H25" s="238">
        <v>46113</v>
      </c>
      <c r="I25" s="228"/>
      <c r="J25" s="238">
        <v>46143</v>
      </c>
      <c r="K25" s="228"/>
      <c r="L25" s="238">
        <v>46174</v>
      </c>
      <c r="M25" s="228"/>
      <c r="N25" s="238">
        <v>46204</v>
      </c>
      <c r="O25" s="228"/>
      <c r="P25" s="238">
        <v>46235</v>
      </c>
      <c r="Q25" s="228"/>
      <c r="R25" s="238">
        <v>46266</v>
      </c>
      <c r="S25" s="228"/>
      <c r="T25" s="238">
        <v>46296</v>
      </c>
      <c r="U25" s="228"/>
      <c r="V25" s="238">
        <v>46327</v>
      </c>
      <c r="W25" s="228"/>
      <c r="X25" s="238">
        <v>46357</v>
      </c>
      <c r="Y25" s="239"/>
      <c r="Z25" s="240" t="s">
        <v>1</v>
      </c>
      <c r="AA25" s="241"/>
      <c r="AB25" s="76" t="s">
        <v>2</v>
      </c>
      <c r="AC25" s="234" t="s">
        <v>26</v>
      </c>
      <c r="AD25" s="235"/>
      <c r="AE25" s="236" t="s">
        <v>25</v>
      </c>
      <c r="AF25" s="237"/>
    </row>
    <row r="26" spans="1:37" x14ac:dyDescent="0.45">
      <c r="A26" s="254"/>
      <c r="B26" s="77" t="s">
        <v>4</v>
      </c>
      <c r="C26" s="77" t="s">
        <v>5</v>
      </c>
      <c r="D26" s="77" t="s">
        <v>4</v>
      </c>
      <c r="E26" s="77" t="s">
        <v>5</v>
      </c>
      <c r="F26" s="77" t="s">
        <v>4</v>
      </c>
      <c r="G26" s="77" t="s">
        <v>5</v>
      </c>
      <c r="H26" s="77" t="s">
        <v>4</v>
      </c>
      <c r="I26" s="77" t="s">
        <v>5</v>
      </c>
      <c r="J26" s="77" t="s">
        <v>4</v>
      </c>
      <c r="K26" s="77" t="s">
        <v>5</v>
      </c>
      <c r="L26" s="77" t="s">
        <v>4</v>
      </c>
      <c r="M26" s="77" t="s">
        <v>5</v>
      </c>
      <c r="N26" s="77" t="s">
        <v>4</v>
      </c>
      <c r="O26" s="77" t="s">
        <v>5</v>
      </c>
      <c r="P26" s="77" t="s">
        <v>4</v>
      </c>
      <c r="Q26" s="77" t="s">
        <v>5</v>
      </c>
      <c r="R26" s="77" t="s">
        <v>4</v>
      </c>
      <c r="S26" s="77" t="s">
        <v>5</v>
      </c>
      <c r="T26" s="77" t="s">
        <v>4</v>
      </c>
      <c r="U26" s="77" t="s">
        <v>5</v>
      </c>
      <c r="V26" s="77" t="s">
        <v>4</v>
      </c>
      <c r="W26" s="77" t="s">
        <v>5</v>
      </c>
      <c r="X26" s="77" t="s">
        <v>4</v>
      </c>
      <c r="Y26" s="77" t="s">
        <v>5</v>
      </c>
      <c r="Z26" s="78" t="s">
        <v>4</v>
      </c>
      <c r="AA26" s="79" t="s">
        <v>5</v>
      </c>
      <c r="AB26" s="80" t="s">
        <v>24</v>
      </c>
      <c r="AC26" s="81" t="s">
        <v>4</v>
      </c>
      <c r="AD26" s="82" t="s">
        <v>5</v>
      </c>
      <c r="AE26" s="83" t="s">
        <v>4</v>
      </c>
      <c r="AF26" s="83" t="s">
        <v>5</v>
      </c>
    </row>
    <row r="27" spans="1:37" x14ac:dyDescent="0.45">
      <c r="A27" s="7" t="s">
        <v>6</v>
      </c>
      <c r="B27" s="8">
        <v>3</v>
      </c>
      <c r="C27" s="9">
        <v>16.68</v>
      </c>
      <c r="D27" s="34">
        <v>7</v>
      </c>
      <c r="E27" s="9">
        <v>32.18</v>
      </c>
      <c r="F27" s="34">
        <v>10</v>
      </c>
      <c r="G27" s="9">
        <v>48.2</v>
      </c>
      <c r="H27" s="8">
        <v>6</v>
      </c>
      <c r="I27" s="9">
        <v>27.2</v>
      </c>
      <c r="J27" s="34">
        <v>5</v>
      </c>
      <c r="K27" s="9">
        <v>31.06</v>
      </c>
      <c r="L27" s="34">
        <v>2</v>
      </c>
      <c r="M27" s="9">
        <v>13.4</v>
      </c>
      <c r="N27" s="8"/>
      <c r="O27" s="9"/>
      <c r="P27" s="34"/>
      <c r="Q27" s="9"/>
      <c r="R27" s="34"/>
      <c r="S27" s="9"/>
      <c r="T27" s="34"/>
      <c r="U27" s="9"/>
      <c r="V27" s="34"/>
      <c r="W27" s="9"/>
      <c r="X27" s="34"/>
      <c r="Y27" s="10"/>
      <c r="Z27" s="11">
        <f t="shared" ref="Z27:AA42" si="7">B27+D27+F27+H27+J27+L27+N27+P27+R27+T27+V27+X27</f>
        <v>33</v>
      </c>
      <c r="AA27" s="12">
        <f t="shared" si="7"/>
        <v>168.72</v>
      </c>
      <c r="AB27" s="13">
        <f t="shared" ref="AB27:AB42" si="8">AA27/$AA$43</f>
        <v>7.1413757052701088E-2</v>
      </c>
      <c r="AC27" s="35"/>
      <c r="AD27" s="36"/>
      <c r="AE27" s="37">
        <f>Z27-AC27</f>
        <v>33</v>
      </c>
      <c r="AF27" s="38">
        <f>AA27-AD27</f>
        <v>168.72</v>
      </c>
    </row>
    <row r="28" spans="1:37" x14ac:dyDescent="0.45">
      <c r="A28" s="131" t="s">
        <v>7</v>
      </c>
      <c r="B28" s="132">
        <v>1</v>
      </c>
      <c r="C28" s="133">
        <v>4.26</v>
      </c>
      <c r="D28" s="134"/>
      <c r="E28" s="133"/>
      <c r="F28" s="134"/>
      <c r="G28" s="133"/>
      <c r="H28" s="132">
        <v>3</v>
      </c>
      <c r="I28" s="133">
        <v>13</v>
      </c>
      <c r="J28" s="134">
        <v>3</v>
      </c>
      <c r="K28" s="133">
        <v>16.96</v>
      </c>
      <c r="L28" s="134">
        <v>4</v>
      </c>
      <c r="M28" s="133">
        <v>25.52</v>
      </c>
      <c r="N28" s="132"/>
      <c r="O28" s="133"/>
      <c r="P28" s="134"/>
      <c r="Q28" s="133"/>
      <c r="R28" s="134"/>
      <c r="S28" s="133"/>
      <c r="T28" s="134"/>
      <c r="U28" s="133"/>
      <c r="V28" s="134"/>
      <c r="W28" s="133"/>
      <c r="X28" s="134"/>
      <c r="Y28" s="135"/>
      <c r="Z28" s="136">
        <f t="shared" si="7"/>
        <v>11</v>
      </c>
      <c r="AA28" s="137">
        <f t="shared" si="7"/>
        <v>59.739999999999995</v>
      </c>
      <c r="AB28" s="138">
        <f t="shared" si="8"/>
        <v>2.5286023271268155E-2</v>
      </c>
      <c r="AC28" s="139">
        <v>1</v>
      </c>
      <c r="AD28" s="140">
        <v>1</v>
      </c>
      <c r="AE28" s="141">
        <f t="shared" ref="AE28:AF42" si="9">Z28-AC28</f>
        <v>10</v>
      </c>
      <c r="AF28" s="142">
        <f t="shared" si="9"/>
        <v>58.739999999999995</v>
      </c>
    </row>
    <row r="29" spans="1:37" x14ac:dyDescent="0.45">
      <c r="A29" s="7" t="s">
        <v>8</v>
      </c>
      <c r="B29" s="8"/>
      <c r="C29" s="9"/>
      <c r="D29" s="34"/>
      <c r="E29" s="9"/>
      <c r="F29" s="34"/>
      <c r="G29" s="9"/>
      <c r="H29" s="8"/>
      <c r="I29" s="9"/>
      <c r="J29" s="34"/>
      <c r="K29" s="9"/>
      <c r="L29" s="34"/>
      <c r="M29" s="9"/>
      <c r="N29" s="8"/>
      <c r="O29" s="9"/>
      <c r="P29" s="34"/>
      <c r="Q29" s="9"/>
      <c r="R29" s="34"/>
      <c r="S29" s="9"/>
      <c r="T29" s="34"/>
      <c r="U29" s="9"/>
      <c r="V29" s="34"/>
      <c r="W29" s="9"/>
      <c r="X29" s="34"/>
      <c r="Y29" s="10"/>
      <c r="Z29" s="11">
        <f t="shared" si="7"/>
        <v>0</v>
      </c>
      <c r="AA29" s="12">
        <f t="shared" si="7"/>
        <v>0</v>
      </c>
      <c r="AB29" s="13">
        <f t="shared" si="8"/>
        <v>0</v>
      </c>
      <c r="AC29" s="35"/>
      <c r="AD29" s="36"/>
      <c r="AE29" s="37">
        <f t="shared" si="9"/>
        <v>0</v>
      </c>
      <c r="AF29" s="38">
        <f t="shared" si="9"/>
        <v>0</v>
      </c>
    </row>
    <row r="30" spans="1:37" x14ac:dyDescent="0.45">
      <c r="A30" s="131" t="s">
        <v>9</v>
      </c>
      <c r="B30" s="132">
        <v>1</v>
      </c>
      <c r="C30" s="133">
        <v>6.2</v>
      </c>
      <c r="D30" s="134">
        <v>3</v>
      </c>
      <c r="E30" s="133">
        <v>19.8</v>
      </c>
      <c r="F30" s="134">
        <v>4</v>
      </c>
      <c r="G30" s="133">
        <v>26</v>
      </c>
      <c r="H30" s="132">
        <v>4</v>
      </c>
      <c r="I30" s="133">
        <v>24.2</v>
      </c>
      <c r="J30" s="134">
        <v>6</v>
      </c>
      <c r="K30" s="133">
        <v>37</v>
      </c>
      <c r="L30" s="134">
        <v>4</v>
      </c>
      <c r="M30" s="133">
        <v>25.3</v>
      </c>
      <c r="N30" s="132"/>
      <c r="O30" s="133"/>
      <c r="P30" s="134"/>
      <c r="Q30" s="133"/>
      <c r="R30" s="134"/>
      <c r="S30" s="133"/>
      <c r="T30" s="134"/>
      <c r="U30" s="133"/>
      <c r="V30" s="134"/>
      <c r="W30" s="133"/>
      <c r="X30" s="134"/>
      <c r="Y30" s="135"/>
      <c r="Z30" s="136">
        <f t="shared" si="7"/>
        <v>22</v>
      </c>
      <c r="AA30" s="137">
        <f t="shared" si="7"/>
        <v>138.5</v>
      </c>
      <c r="AB30" s="138">
        <f t="shared" si="8"/>
        <v>5.8622601658363568E-2</v>
      </c>
      <c r="AC30" s="139">
        <v>22</v>
      </c>
      <c r="AD30" s="140">
        <v>32.75</v>
      </c>
      <c r="AE30" s="141">
        <f t="shared" si="9"/>
        <v>0</v>
      </c>
      <c r="AF30" s="142">
        <f t="shared" si="9"/>
        <v>105.75</v>
      </c>
      <c r="AJ30" s="145"/>
      <c r="AK30" s="145"/>
    </row>
    <row r="31" spans="1:37" x14ac:dyDescent="0.45">
      <c r="A31" s="7" t="s">
        <v>10</v>
      </c>
      <c r="B31" s="8"/>
      <c r="C31" s="9"/>
      <c r="D31" s="34"/>
      <c r="E31" s="9"/>
      <c r="F31" s="34"/>
      <c r="G31" s="9"/>
      <c r="H31" s="8"/>
      <c r="I31" s="9"/>
      <c r="J31" s="34"/>
      <c r="K31" s="9"/>
      <c r="L31" s="34"/>
      <c r="M31" s="9"/>
      <c r="N31" s="8"/>
      <c r="O31" s="9"/>
      <c r="P31" s="34"/>
      <c r="Q31" s="9"/>
      <c r="R31" s="34"/>
      <c r="S31" s="9"/>
      <c r="T31" s="34"/>
      <c r="U31" s="9"/>
      <c r="V31" s="34"/>
      <c r="W31" s="9"/>
      <c r="X31" s="34"/>
      <c r="Y31" s="10"/>
      <c r="Z31" s="11">
        <f t="shared" si="7"/>
        <v>0</v>
      </c>
      <c r="AA31" s="12">
        <f t="shared" si="7"/>
        <v>0</v>
      </c>
      <c r="AB31" s="13">
        <f t="shared" si="8"/>
        <v>0</v>
      </c>
      <c r="AC31" s="35">
        <v>4</v>
      </c>
      <c r="AD31" s="36">
        <v>8</v>
      </c>
      <c r="AE31" s="37">
        <f t="shared" si="9"/>
        <v>-4</v>
      </c>
      <c r="AF31" s="38">
        <f t="shared" si="9"/>
        <v>-8</v>
      </c>
    </row>
    <row r="32" spans="1:37" x14ac:dyDescent="0.45">
      <c r="A32" s="131" t="s">
        <v>11</v>
      </c>
      <c r="B32" s="132"/>
      <c r="C32" s="133"/>
      <c r="D32" s="134"/>
      <c r="E32" s="133"/>
      <c r="F32" s="134"/>
      <c r="G32" s="133"/>
      <c r="H32" s="132"/>
      <c r="I32" s="133"/>
      <c r="J32" s="134"/>
      <c r="K32" s="133"/>
      <c r="L32" s="134"/>
      <c r="M32" s="133"/>
      <c r="N32" s="132"/>
      <c r="O32" s="133"/>
      <c r="P32" s="134"/>
      <c r="Q32" s="133"/>
      <c r="R32" s="134"/>
      <c r="S32" s="133"/>
      <c r="T32" s="134"/>
      <c r="U32" s="133"/>
      <c r="V32" s="134"/>
      <c r="W32" s="133"/>
      <c r="X32" s="134"/>
      <c r="Y32" s="135"/>
      <c r="Z32" s="136">
        <f t="shared" si="7"/>
        <v>0</v>
      </c>
      <c r="AA32" s="137">
        <f t="shared" si="7"/>
        <v>0</v>
      </c>
      <c r="AB32" s="138">
        <f t="shared" si="8"/>
        <v>0</v>
      </c>
      <c r="AC32" s="139"/>
      <c r="AD32" s="140"/>
      <c r="AE32" s="141">
        <f t="shared" si="9"/>
        <v>0</v>
      </c>
      <c r="AF32" s="142">
        <f t="shared" si="9"/>
        <v>0</v>
      </c>
    </row>
    <row r="33" spans="1:32" x14ac:dyDescent="0.45">
      <c r="A33" s="7" t="s">
        <v>13</v>
      </c>
      <c r="B33" s="8">
        <v>2</v>
      </c>
      <c r="C33" s="9">
        <v>11.7</v>
      </c>
      <c r="D33" s="34">
        <v>2</v>
      </c>
      <c r="E33" s="9">
        <v>11.4</v>
      </c>
      <c r="F33" s="34">
        <v>3</v>
      </c>
      <c r="G33" s="9">
        <v>16.82</v>
      </c>
      <c r="H33" s="8">
        <v>10</v>
      </c>
      <c r="I33" s="9">
        <v>56.16</v>
      </c>
      <c r="J33" s="34">
        <v>5</v>
      </c>
      <c r="K33" s="9">
        <v>27.94</v>
      </c>
      <c r="L33" s="34">
        <v>1</v>
      </c>
      <c r="M33" s="9">
        <v>5.7</v>
      </c>
      <c r="N33" s="8"/>
      <c r="O33" s="9"/>
      <c r="P33" s="34"/>
      <c r="Q33" s="9"/>
      <c r="R33" s="34"/>
      <c r="S33" s="9"/>
      <c r="T33" s="34"/>
      <c r="U33" s="9"/>
      <c r="V33" s="34"/>
      <c r="W33" s="9"/>
      <c r="X33" s="34"/>
      <c r="Y33" s="10"/>
      <c r="Z33" s="11">
        <f t="shared" si="7"/>
        <v>23</v>
      </c>
      <c r="AA33" s="12">
        <f t="shared" si="7"/>
        <v>129.72</v>
      </c>
      <c r="AB33" s="13">
        <f t="shared" si="8"/>
        <v>5.4906309654317129E-2</v>
      </c>
      <c r="AC33" s="35">
        <v>10</v>
      </c>
      <c r="AD33" s="36">
        <v>9</v>
      </c>
      <c r="AE33" s="37">
        <f t="shared" si="9"/>
        <v>13</v>
      </c>
      <c r="AF33" s="38">
        <f t="shared" si="9"/>
        <v>120.72</v>
      </c>
    </row>
    <row r="34" spans="1:32" x14ac:dyDescent="0.45">
      <c r="A34" s="131" t="s">
        <v>14</v>
      </c>
      <c r="B34" s="132"/>
      <c r="C34" s="133"/>
      <c r="D34" s="134"/>
      <c r="E34" s="133"/>
      <c r="F34" s="134">
        <v>5</v>
      </c>
      <c r="G34" s="133">
        <v>34</v>
      </c>
      <c r="H34" s="132">
        <v>17</v>
      </c>
      <c r="I34" s="133">
        <v>82.8</v>
      </c>
      <c r="J34" s="134">
        <v>8</v>
      </c>
      <c r="K34" s="133">
        <v>51.8</v>
      </c>
      <c r="L34" s="134">
        <v>7</v>
      </c>
      <c r="M34" s="133">
        <v>39.799999999999997</v>
      </c>
      <c r="N34" s="132"/>
      <c r="O34" s="133"/>
      <c r="P34" s="134"/>
      <c r="Q34" s="133"/>
      <c r="R34" s="134"/>
      <c r="S34" s="133"/>
      <c r="T34" s="134"/>
      <c r="U34" s="133"/>
      <c r="V34" s="134"/>
      <c r="W34" s="133"/>
      <c r="X34" s="134"/>
      <c r="Y34" s="135"/>
      <c r="Z34" s="136">
        <f t="shared" si="7"/>
        <v>37</v>
      </c>
      <c r="AA34" s="137">
        <f t="shared" si="7"/>
        <v>208.39999999999998</v>
      </c>
      <c r="AB34" s="138">
        <f>AA34/$AA$43</f>
        <v>8.820902661085174E-2</v>
      </c>
      <c r="AC34" s="139">
        <v>4</v>
      </c>
      <c r="AD34" s="140">
        <v>7.2</v>
      </c>
      <c r="AE34" s="143">
        <f t="shared" si="9"/>
        <v>33</v>
      </c>
      <c r="AF34" s="144">
        <f t="shared" si="9"/>
        <v>201.2</v>
      </c>
    </row>
    <row r="35" spans="1:32" ht="15" customHeight="1" x14ac:dyDescent="0.45">
      <c r="A35" s="7" t="s">
        <v>15</v>
      </c>
      <c r="B35" s="8">
        <v>14</v>
      </c>
      <c r="C35" s="9">
        <v>76.319999999999993</v>
      </c>
      <c r="D35" s="34">
        <v>25</v>
      </c>
      <c r="E35" s="9">
        <v>139.44</v>
      </c>
      <c r="F35" s="34">
        <v>16</v>
      </c>
      <c r="G35" s="9">
        <v>97.66</v>
      </c>
      <c r="H35" s="8">
        <v>4</v>
      </c>
      <c r="I35" s="9">
        <v>22.8</v>
      </c>
      <c r="J35" s="34">
        <v>18</v>
      </c>
      <c r="K35" s="9">
        <v>105.64</v>
      </c>
      <c r="L35" s="34">
        <v>12</v>
      </c>
      <c r="M35" s="9">
        <v>74</v>
      </c>
      <c r="N35" s="8"/>
      <c r="O35" s="9"/>
      <c r="P35" s="34"/>
      <c r="Q35" s="9"/>
      <c r="R35" s="34"/>
      <c r="S35" s="9"/>
      <c r="T35" s="34"/>
      <c r="U35" s="9"/>
      <c r="V35" s="34"/>
      <c r="W35" s="9"/>
      <c r="X35" s="34"/>
      <c r="Y35" s="10"/>
      <c r="Z35" s="11">
        <f t="shared" si="7"/>
        <v>89</v>
      </c>
      <c r="AA35" s="12">
        <f t="shared" si="7"/>
        <v>515.8599999999999</v>
      </c>
      <c r="AB35" s="13">
        <f t="shared" si="8"/>
        <v>0.21834696961359873</v>
      </c>
      <c r="AC35" s="35">
        <v>85</v>
      </c>
      <c r="AD35" s="36">
        <v>135</v>
      </c>
      <c r="AE35" s="37">
        <f t="shared" si="9"/>
        <v>4</v>
      </c>
      <c r="AF35" s="38">
        <f t="shared" si="9"/>
        <v>380.8599999999999</v>
      </c>
    </row>
    <row r="36" spans="1:32" x14ac:dyDescent="0.45">
      <c r="A36" s="131" t="s">
        <v>16</v>
      </c>
      <c r="B36" s="132">
        <v>13</v>
      </c>
      <c r="C36" s="133">
        <v>68.959999999999994</v>
      </c>
      <c r="D36" s="134">
        <v>16</v>
      </c>
      <c r="E36" s="133">
        <v>90.46</v>
      </c>
      <c r="F36" s="134">
        <v>30</v>
      </c>
      <c r="G36" s="133">
        <v>172.4</v>
      </c>
      <c r="H36" s="132">
        <v>10</v>
      </c>
      <c r="I36" s="133">
        <v>50.4</v>
      </c>
      <c r="J36" s="134">
        <v>7</v>
      </c>
      <c r="K36" s="133">
        <v>36.979999999999997</v>
      </c>
      <c r="L36" s="134">
        <v>23</v>
      </c>
      <c r="M36" s="133">
        <v>120.15</v>
      </c>
      <c r="N36" s="132"/>
      <c r="O36" s="133"/>
      <c r="P36" s="134"/>
      <c r="Q36" s="133"/>
      <c r="R36" s="134"/>
      <c r="S36" s="133"/>
      <c r="T36" s="134"/>
      <c r="U36" s="133"/>
      <c r="V36" s="134"/>
      <c r="W36" s="133"/>
      <c r="X36" s="134"/>
      <c r="Y36" s="135"/>
      <c r="Z36" s="136">
        <f t="shared" si="7"/>
        <v>99</v>
      </c>
      <c r="AA36" s="137">
        <f t="shared" si="7"/>
        <v>539.35</v>
      </c>
      <c r="AB36" s="138">
        <f t="shared" si="8"/>
        <v>0.22828953216201006</v>
      </c>
      <c r="AC36" s="139">
        <v>34</v>
      </c>
      <c r="AD36" s="140">
        <v>37.549999999999997</v>
      </c>
      <c r="AE36" s="143">
        <f t="shared" si="9"/>
        <v>65</v>
      </c>
      <c r="AF36" s="144">
        <f t="shared" si="9"/>
        <v>501.8</v>
      </c>
    </row>
    <row r="37" spans="1:32" x14ac:dyDescent="0.45">
      <c r="A37" s="7" t="s">
        <v>17</v>
      </c>
      <c r="B37" s="8"/>
      <c r="C37" s="9"/>
      <c r="D37" s="34">
        <v>1</v>
      </c>
      <c r="E37" s="9">
        <v>5.56</v>
      </c>
      <c r="F37" s="34">
        <v>4</v>
      </c>
      <c r="G37" s="9">
        <v>23.12</v>
      </c>
      <c r="H37" s="8">
        <v>2</v>
      </c>
      <c r="I37" s="9">
        <v>11.26</v>
      </c>
      <c r="J37" s="34">
        <v>2</v>
      </c>
      <c r="K37" s="9">
        <v>12.56</v>
      </c>
      <c r="L37" s="34">
        <v>13</v>
      </c>
      <c r="M37" s="9">
        <v>65.7</v>
      </c>
      <c r="N37" s="8"/>
      <c r="O37" s="9"/>
      <c r="P37" s="34"/>
      <c r="Q37" s="9"/>
      <c r="R37" s="34"/>
      <c r="S37" s="9"/>
      <c r="T37" s="34"/>
      <c r="U37" s="9"/>
      <c r="V37" s="34"/>
      <c r="W37" s="9"/>
      <c r="X37" s="34"/>
      <c r="Y37" s="10"/>
      <c r="Z37" s="11">
        <f t="shared" si="7"/>
        <v>22</v>
      </c>
      <c r="AA37" s="12">
        <f t="shared" si="7"/>
        <v>118.2</v>
      </c>
      <c r="AB37" s="13">
        <f t="shared" si="8"/>
        <v>5.0030263653563709E-2</v>
      </c>
      <c r="AC37" s="35">
        <v>18</v>
      </c>
      <c r="AD37" s="36">
        <v>30.5</v>
      </c>
      <c r="AE37" s="39">
        <f t="shared" si="9"/>
        <v>4</v>
      </c>
      <c r="AF37" s="40">
        <f t="shared" si="9"/>
        <v>87.7</v>
      </c>
    </row>
    <row r="38" spans="1:32" x14ac:dyDescent="0.45">
      <c r="A38" s="131" t="s">
        <v>18</v>
      </c>
      <c r="B38" s="132">
        <v>1</v>
      </c>
      <c r="C38" s="133">
        <v>4</v>
      </c>
      <c r="D38" s="134"/>
      <c r="E38" s="133"/>
      <c r="F38" s="134"/>
      <c r="G38" s="133"/>
      <c r="H38" s="132"/>
      <c r="I38" s="133"/>
      <c r="J38" s="134"/>
      <c r="K38" s="133"/>
      <c r="L38" s="134"/>
      <c r="M38" s="133"/>
      <c r="N38" s="132"/>
      <c r="O38" s="133"/>
      <c r="P38" s="134"/>
      <c r="Q38" s="133"/>
      <c r="R38" s="134"/>
      <c r="S38" s="133"/>
      <c r="T38" s="134"/>
      <c r="U38" s="133"/>
      <c r="V38" s="134"/>
      <c r="W38" s="133"/>
      <c r="X38" s="134"/>
      <c r="Y38" s="135"/>
      <c r="Z38" s="136">
        <f t="shared" si="7"/>
        <v>1</v>
      </c>
      <c r="AA38" s="137">
        <f t="shared" si="7"/>
        <v>4</v>
      </c>
      <c r="AB38" s="138">
        <f t="shared" si="8"/>
        <v>1.6930715280393811E-3</v>
      </c>
      <c r="AC38" s="139">
        <v>1</v>
      </c>
      <c r="AD38" s="140">
        <v>2</v>
      </c>
      <c r="AE38" s="141">
        <f t="shared" si="9"/>
        <v>0</v>
      </c>
      <c r="AF38" s="142">
        <f t="shared" si="9"/>
        <v>2</v>
      </c>
    </row>
    <row r="39" spans="1:32" x14ac:dyDescent="0.45">
      <c r="A39" s="7" t="s">
        <v>19</v>
      </c>
      <c r="B39" s="8"/>
      <c r="C39" s="9"/>
      <c r="D39" s="34"/>
      <c r="E39" s="9"/>
      <c r="F39" s="34">
        <v>4</v>
      </c>
      <c r="G39" s="9">
        <v>24.2</v>
      </c>
      <c r="H39" s="8">
        <v>1</v>
      </c>
      <c r="I39" s="9">
        <v>6.2</v>
      </c>
      <c r="J39" s="34"/>
      <c r="K39" s="9"/>
      <c r="L39" s="34">
        <v>1</v>
      </c>
      <c r="M39" s="9">
        <v>5.56</v>
      </c>
      <c r="N39" s="8"/>
      <c r="O39" s="9"/>
      <c r="P39" s="34"/>
      <c r="Q39" s="9"/>
      <c r="R39" s="34"/>
      <c r="S39" s="9"/>
      <c r="T39" s="34"/>
      <c r="U39" s="9"/>
      <c r="V39" s="34"/>
      <c r="W39" s="9"/>
      <c r="X39" s="34"/>
      <c r="Y39" s="10"/>
      <c r="Z39" s="11">
        <f t="shared" si="7"/>
        <v>6</v>
      </c>
      <c r="AA39" s="12">
        <f t="shared" si="7"/>
        <v>35.96</v>
      </c>
      <c r="AB39" s="13">
        <f t="shared" si="8"/>
        <v>1.5220713037074037E-2</v>
      </c>
      <c r="AC39" s="35">
        <v>21</v>
      </c>
      <c r="AD39" s="36">
        <v>24.6</v>
      </c>
      <c r="AE39" s="37">
        <f t="shared" si="9"/>
        <v>-15</v>
      </c>
      <c r="AF39" s="38">
        <f t="shared" si="9"/>
        <v>11.36</v>
      </c>
    </row>
    <row r="40" spans="1:32" x14ac:dyDescent="0.45">
      <c r="A40" s="131" t="s">
        <v>20</v>
      </c>
      <c r="B40" s="132">
        <v>3</v>
      </c>
      <c r="C40" s="133">
        <v>17.600000000000001</v>
      </c>
      <c r="D40" s="134">
        <v>2</v>
      </c>
      <c r="E40" s="133">
        <v>12.4</v>
      </c>
      <c r="F40" s="134">
        <v>1</v>
      </c>
      <c r="G40" s="133">
        <v>5.56</v>
      </c>
      <c r="H40" s="132">
        <v>2</v>
      </c>
      <c r="I40" s="133">
        <v>11.56</v>
      </c>
      <c r="J40" s="134">
        <v>1</v>
      </c>
      <c r="K40" s="133">
        <v>5.56</v>
      </c>
      <c r="L40" s="134">
        <v>4</v>
      </c>
      <c r="M40" s="133">
        <v>24.16</v>
      </c>
      <c r="N40" s="132"/>
      <c r="O40" s="133"/>
      <c r="P40" s="134"/>
      <c r="Q40" s="133"/>
      <c r="R40" s="134"/>
      <c r="S40" s="133"/>
      <c r="T40" s="134"/>
      <c r="U40" s="133"/>
      <c r="V40" s="134"/>
      <c r="W40" s="133"/>
      <c r="X40" s="134"/>
      <c r="Y40" s="135"/>
      <c r="Z40" s="136">
        <f t="shared" si="7"/>
        <v>13</v>
      </c>
      <c r="AA40" s="137">
        <f t="shared" si="7"/>
        <v>76.84</v>
      </c>
      <c r="AB40" s="138">
        <f t="shared" si="8"/>
        <v>3.2523904053636511E-2</v>
      </c>
      <c r="AC40" s="139">
        <v>84</v>
      </c>
      <c r="AD40" s="140">
        <v>127.32</v>
      </c>
      <c r="AE40" s="141">
        <f t="shared" si="9"/>
        <v>-71</v>
      </c>
      <c r="AF40" s="142">
        <f t="shared" si="9"/>
        <v>-50.47999999999999</v>
      </c>
    </row>
    <row r="41" spans="1:32" x14ac:dyDescent="0.45">
      <c r="A41" s="7" t="s">
        <v>21</v>
      </c>
      <c r="B41" s="8">
        <v>4</v>
      </c>
      <c r="C41" s="9">
        <v>21.4</v>
      </c>
      <c r="D41" s="34">
        <v>6</v>
      </c>
      <c r="E41" s="9">
        <v>34.5</v>
      </c>
      <c r="F41" s="34">
        <v>16</v>
      </c>
      <c r="G41" s="9">
        <v>91.06</v>
      </c>
      <c r="H41" s="8">
        <v>11</v>
      </c>
      <c r="I41" s="9">
        <v>53.76</v>
      </c>
      <c r="J41" s="34">
        <v>15</v>
      </c>
      <c r="K41" s="9">
        <v>87.46</v>
      </c>
      <c r="L41" s="34">
        <v>14</v>
      </c>
      <c r="M41" s="9">
        <v>73.099999999999994</v>
      </c>
      <c r="N41" s="8"/>
      <c r="O41" s="9"/>
      <c r="P41" s="34"/>
      <c r="Q41" s="9"/>
      <c r="R41" s="34"/>
      <c r="S41" s="9"/>
      <c r="T41" s="34"/>
      <c r="U41" s="9"/>
      <c r="V41" s="34"/>
      <c r="W41" s="9"/>
      <c r="X41" s="34"/>
      <c r="Y41" s="10"/>
      <c r="Z41" s="11">
        <f t="shared" si="7"/>
        <v>66</v>
      </c>
      <c r="AA41" s="12">
        <f t="shared" si="7"/>
        <v>361.28</v>
      </c>
      <c r="AB41" s="13">
        <f t="shared" si="8"/>
        <v>0.15291822041251688</v>
      </c>
      <c r="AC41" s="35">
        <v>23</v>
      </c>
      <c r="AD41" s="36">
        <v>20.8</v>
      </c>
      <c r="AE41" s="39">
        <f t="shared" si="9"/>
        <v>43</v>
      </c>
      <c r="AF41" s="40">
        <f t="shared" si="9"/>
        <v>340.47999999999996</v>
      </c>
    </row>
    <row r="42" spans="1:32" x14ac:dyDescent="0.45">
      <c r="A42" s="131" t="s">
        <v>22</v>
      </c>
      <c r="B42" s="132"/>
      <c r="C42" s="133"/>
      <c r="D42" s="134"/>
      <c r="E42" s="133"/>
      <c r="F42" s="134"/>
      <c r="G42" s="133"/>
      <c r="H42" s="132"/>
      <c r="I42" s="133"/>
      <c r="J42" s="134"/>
      <c r="K42" s="133"/>
      <c r="L42" s="134">
        <v>1</v>
      </c>
      <c r="M42" s="133">
        <v>6</v>
      </c>
      <c r="N42" s="132"/>
      <c r="O42" s="133"/>
      <c r="P42" s="134"/>
      <c r="Q42" s="133"/>
      <c r="R42" s="134"/>
      <c r="S42" s="133"/>
      <c r="T42" s="134"/>
      <c r="U42" s="133"/>
      <c r="V42" s="134"/>
      <c r="W42" s="133"/>
      <c r="X42" s="134"/>
      <c r="Y42" s="135"/>
      <c r="Z42" s="136">
        <f t="shared" si="7"/>
        <v>1</v>
      </c>
      <c r="AA42" s="137">
        <f t="shared" si="7"/>
        <v>6</v>
      </c>
      <c r="AB42" s="138">
        <f t="shared" si="8"/>
        <v>2.5396072920590715E-3</v>
      </c>
      <c r="AC42" s="139"/>
      <c r="AD42" s="140"/>
      <c r="AE42" s="143">
        <f t="shared" si="9"/>
        <v>1</v>
      </c>
      <c r="AF42" s="144">
        <f t="shared" si="9"/>
        <v>6</v>
      </c>
    </row>
    <row r="43" spans="1:32" ht="14.65" thickBot="1" x14ac:dyDescent="0.5">
      <c r="A43" s="84" t="s">
        <v>12</v>
      </c>
      <c r="B43" s="85">
        <f>SUM(B27:B42)</f>
        <v>42</v>
      </c>
      <c r="C43" s="86">
        <f>SUM(C27:C42)</f>
        <v>227.12</v>
      </c>
      <c r="D43" s="85">
        <f>SUM(D27:D42)</f>
        <v>62</v>
      </c>
      <c r="E43" s="86">
        <f>SUM(E27:E42)</f>
        <v>345.73999999999995</v>
      </c>
      <c r="F43" s="85">
        <f t="shared" ref="F43:AF43" si="10">SUM(F27:F42)</f>
        <v>93</v>
      </c>
      <c r="G43" s="87">
        <f t="shared" si="10"/>
        <v>539.02</v>
      </c>
      <c r="H43" s="88">
        <f t="shared" si="10"/>
        <v>70</v>
      </c>
      <c r="I43" s="89">
        <f t="shared" si="10"/>
        <v>359.34</v>
      </c>
      <c r="J43" s="88">
        <f t="shared" si="10"/>
        <v>70</v>
      </c>
      <c r="K43" s="89">
        <f t="shared" si="10"/>
        <v>412.96</v>
      </c>
      <c r="L43" s="88">
        <f t="shared" si="10"/>
        <v>86</v>
      </c>
      <c r="M43" s="89">
        <f t="shared" si="10"/>
        <v>478.39</v>
      </c>
      <c r="N43" s="88">
        <f t="shared" si="10"/>
        <v>0</v>
      </c>
      <c r="O43" s="89">
        <f t="shared" si="10"/>
        <v>0</v>
      </c>
      <c r="P43" s="88">
        <f t="shared" si="10"/>
        <v>0</v>
      </c>
      <c r="Q43" s="89">
        <f t="shared" si="10"/>
        <v>0</v>
      </c>
      <c r="R43" s="88">
        <f t="shared" si="10"/>
        <v>0</v>
      </c>
      <c r="S43" s="89">
        <f t="shared" si="10"/>
        <v>0</v>
      </c>
      <c r="T43" s="88">
        <f t="shared" si="10"/>
        <v>0</v>
      </c>
      <c r="U43" s="89">
        <f t="shared" si="10"/>
        <v>0</v>
      </c>
      <c r="V43" s="88">
        <f t="shared" si="10"/>
        <v>0</v>
      </c>
      <c r="W43" s="89">
        <f t="shared" si="10"/>
        <v>0</v>
      </c>
      <c r="X43" s="88">
        <f t="shared" si="10"/>
        <v>0</v>
      </c>
      <c r="Y43" s="90">
        <f t="shared" si="10"/>
        <v>0</v>
      </c>
      <c r="Z43" s="91">
        <f t="shared" si="10"/>
        <v>423</v>
      </c>
      <c r="AA43" s="92">
        <f t="shared" si="10"/>
        <v>2362.5699999999997</v>
      </c>
      <c r="AB43" s="93">
        <f t="shared" si="10"/>
        <v>1.0000000000000002</v>
      </c>
      <c r="AC43" s="94">
        <f t="shared" si="10"/>
        <v>307</v>
      </c>
      <c r="AD43" s="95">
        <f t="shared" si="10"/>
        <v>435.72</v>
      </c>
      <c r="AE43" s="96">
        <f t="shared" si="10"/>
        <v>116</v>
      </c>
      <c r="AF43" s="97">
        <f t="shared" si="10"/>
        <v>1926.8499999999997</v>
      </c>
    </row>
    <row r="44" spans="1:32" ht="14.65" thickTop="1" x14ac:dyDescent="0.45">
      <c r="A44" s="41" t="s">
        <v>77</v>
      </c>
      <c r="B44" s="20">
        <v>49</v>
      </c>
      <c r="C44" s="21">
        <v>255.63</v>
      </c>
      <c r="D44" s="20">
        <v>66</v>
      </c>
      <c r="E44" s="21">
        <v>361.47999999999996</v>
      </c>
      <c r="F44" s="20">
        <v>80</v>
      </c>
      <c r="G44" s="21">
        <v>406.98</v>
      </c>
      <c r="H44" s="20">
        <v>62</v>
      </c>
      <c r="I44" s="21">
        <v>345.84</v>
      </c>
      <c r="J44" s="20">
        <v>77</v>
      </c>
      <c r="K44" s="21">
        <v>419.35</v>
      </c>
      <c r="L44" s="20">
        <v>76</v>
      </c>
      <c r="M44" s="21">
        <v>418.1</v>
      </c>
      <c r="N44" s="20">
        <v>69</v>
      </c>
      <c r="O44" s="21">
        <v>376.14</v>
      </c>
      <c r="P44" s="20">
        <v>75</v>
      </c>
      <c r="Q44" s="21">
        <v>417.97</v>
      </c>
      <c r="R44" s="20">
        <v>76</v>
      </c>
      <c r="S44" s="21">
        <v>414.72</v>
      </c>
      <c r="T44" s="20">
        <v>114</v>
      </c>
      <c r="U44" s="21">
        <v>633</v>
      </c>
      <c r="V44" s="20">
        <v>73</v>
      </c>
      <c r="W44" s="21">
        <v>397.42</v>
      </c>
      <c r="X44" s="20">
        <v>154</v>
      </c>
      <c r="Y44" s="21">
        <v>849.57999999999993</v>
      </c>
      <c r="Z44" s="22">
        <f>B44+D44+F44+H44+J44+L44</f>
        <v>410</v>
      </c>
      <c r="AA44" s="23">
        <f>C44+E44+G44+I44+K44+M44</f>
        <v>2207.3799999999997</v>
      </c>
      <c r="AC44" s="42">
        <v>233</v>
      </c>
      <c r="AD44" s="43">
        <v>354.65</v>
      </c>
    </row>
    <row r="45" spans="1:32" s="33" customFormat="1" ht="13.15" x14ac:dyDescent="0.4">
      <c r="A45" s="3" t="s">
        <v>40</v>
      </c>
      <c r="B45" s="44"/>
      <c r="C45" s="165">
        <f>(C43/C44)-1</f>
        <v>-0.11152838086296601</v>
      </c>
      <c r="D45" s="44"/>
      <c r="E45" s="165">
        <f>(E43/E44)-1</f>
        <v>-4.3543211242669022E-2</v>
      </c>
      <c r="F45" s="44"/>
      <c r="G45" s="30">
        <f>(G43/G44)-1</f>
        <v>0.32443854734876387</v>
      </c>
      <c r="H45" s="44"/>
      <c r="I45" s="30">
        <f>(I43/I44)-1</f>
        <v>3.9035392088827114E-2</v>
      </c>
      <c r="J45" s="44"/>
      <c r="K45" s="165">
        <f>(K43/K44)-1</f>
        <v>-1.5237868129247767E-2</v>
      </c>
      <c r="L45" s="44"/>
      <c r="M45" s="30">
        <f>(M43/M44)-1</f>
        <v>0.14419995216455384</v>
      </c>
      <c r="N45" s="44"/>
      <c r="O45" s="30">
        <f>(O43/O44)-1</f>
        <v>-1</v>
      </c>
      <c r="P45" s="44"/>
      <c r="Q45" s="30">
        <f>(Q43/Q44)-1</f>
        <v>-1</v>
      </c>
      <c r="R45" s="44"/>
      <c r="S45" s="30">
        <f>(S43/S44)-1</f>
        <v>-1</v>
      </c>
      <c r="T45" s="44"/>
      <c r="U45" s="30">
        <f>(U43/U44)-1</f>
        <v>-1</v>
      </c>
      <c r="V45" s="44"/>
      <c r="W45" s="165">
        <f>(W43/W44)-1</f>
        <v>-1</v>
      </c>
      <c r="X45" s="44"/>
      <c r="Y45" s="30">
        <f>(Y43/Y44)-1</f>
        <v>-1</v>
      </c>
      <c r="Z45" s="45"/>
      <c r="AA45" s="28">
        <f>(AA43/AA44)-1</f>
        <v>7.0305067546140743E-2</v>
      </c>
      <c r="AB45" s="46"/>
      <c r="AC45" s="47"/>
      <c r="AD45" s="28">
        <f>(AD43/AD44)-1</f>
        <v>0.22859156915268586</v>
      </c>
    </row>
    <row r="46" spans="1:32" s="130" customFormat="1" ht="21.5" customHeight="1" x14ac:dyDescent="0.35">
      <c r="E46" s="122"/>
      <c r="F46" s="121"/>
      <c r="G46" s="122"/>
      <c r="H46" s="233"/>
      <c r="I46" s="233"/>
    </row>
    <row r="47" spans="1:32" x14ac:dyDescent="0.45">
      <c r="A47" s="229" t="s">
        <v>67</v>
      </c>
      <c r="B47" s="229"/>
      <c r="C47" s="227" t="s">
        <v>79</v>
      </c>
      <c r="D47" s="228"/>
      <c r="E47" s="174" t="s">
        <v>2</v>
      </c>
    </row>
    <row r="48" spans="1:32" x14ac:dyDescent="0.45">
      <c r="A48" s="229"/>
      <c r="B48" s="229"/>
      <c r="C48" s="77" t="s">
        <v>4</v>
      </c>
      <c r="D48" s="77" t="s">
        <v>5</v>
      </c>
      <c r="E48" s="175" t="s">
        <v>24</v>
      </c>
    </row>
    <row r="49" spans="1:5" x14ac:dyDescent="0.45">
      <c r="A49" s="225" t="s">
        <v>61</v>
      </c>
      <c r="B49" s="225"/>
      <c r="C49" s="8">
        <v>160</v>
      </c>
      <c r="D49" s="9">
        <v>809.07</v>
      </c>
      <c r="E49" s="171">
        <f t="shared" ref="E49:E57" si="11">D49/$D$57</f>
        <v>0.34245334529770544</v>
      </c>
    </row>
    <row r="50" spans="1:5" x14ac:dyDescent="0.45">
      <c r="A50" s="226" t="s">
        <v>60</v>
      </c>
      <c r="B50" s="226"/>
      <c r="C50" s="132">
        <v>127</v>
      </c>
      <c r="D50" s="133">
        <v>756.4</v>
      </c>
      <c r="E50" s="177">
        <f t="shared" si="11"/>
        <v>0.3201598259522469</v>
      </c>
    </row>
    <row r="51" spans="1:5" x14ac:dyDescent="0.45">
      <c r="A51" s="225" t="s">
        <v>59</v>
      </c>
      <c r="B51" s="225"/>
      <c r="C51" s="8">
        <v>120</v>
      </c>
      <c r="D51" s="9">
        <v>709.8</v>
      </c>
      <c r="E51" s="171">
        <f t="shared" si="11"/>
        <v>0.30043554265058808</v>
      </c>
    </row>
    <row r="52" spans="1:5" x14ac:dyDescent="0.45">
      <c r="A52" s="226" t="s">
        <v>63</v>
      </c>
      <c r="B52" s="226"/>
      <c r="C52" s="132">
        <v>13</v>
      </c>
      <c r="D52" s="133">
        <v>78</v>
      </c>
      <c r="E52" s="177">
        <f t="shared" si="11"/>
        <v>3.3014894796767925E-2</v>
      </c>
    </row>
    <row r="53" spans="1:5" x14ac:dyDescent="0.45">
      <c r="A53" s="225" t="s">
        <v>62</v>
      </c>
      <c r="B53" s="225"/>
      <c r="C53" s="8">
        <v>0</v>
      </c>
      <c r="D53" s="9">
        <v>0</v>
      </c>
      <c r="E53" s="171">
        <f t="shared" si="11"/>
        <v>0</v>
      </c>
    </row>
    <row r="54" spans="1:5" x14ac:dyDescent="0.45">
      <c r="A54" s="226" t="s">
        <v>65</v>
      </c>
      <c r="B54" s="226"/>
      <c r="C54" s="132">
        <v>2</v>
      </c>
      <c r="D54" s="133">
        <v>7</v>
      </c>
      <c r="E54" s="177">
        <f t="shared" si="11"/>
        <v>2.9628751740689162E-3</v>
      </c>
    </row>
    <row r="55" spans="1:5" x14ac:dyDescent="0.45">
      <c r="A55" s="225" t="s">
        <v>64</v>
      </c>
      <c r="B55" s="225"/>
      <c r="C55" s="8">
        <v>0</v>
      </c>
      <c r="D55" s="9">
        <v>0</v>
      </c>
      <c r="E55" s="171">
        <f t="shared" si="11"/>
        <v>0</v>
      </c>
    </row>
    <row r="56" spans="1:5" x14ac:dyDescent="0.45">
      <c r="A56" s="223" t="s">
        <v>66</v>
      </c>
      <c r="B56" s="223"/>
      <c r="C56" s="172">
        <v>1</v>
      </c>
      <c r="D56" s="173">
        <v>2.2999999999999998</v>
      </c>
      <c r="E56" s="177">
        <f t="shared" si="11"/>
        <v>9.7351612862264379E-4</v>
      </c>
    </row>
    <row r="57" spans="1:5" ht="14.65" thickBot="1" x14ac:dyDescent="0.5">
      <c r="A57" s="224" t="s">
        <v>12</v>
      </c>
      <c r="B57" s="224"/>
      <c r="C57" s="85">
        <f>SUM(C49:C56)</f>
        <v>423</v>
      </c>
      <c r="D57" s="87">
        <f>SUM(D49:D56)</f>
        <v>2362.5700000000002</v>
      </c>
      <c r="E57" s="176">
        <f t="shared" si="11"/>
        <v>1</v>
      </c>
    </row>
    <row r="58" spans="1:5" ht="25.5" customHeight="1" thickTop="1" x14ac:dyDescent="0.45">
      <c r="A58" s="180" t="s">
        <v>47</v>
      </c>
      <c r="B58" s="181" t="s">
        <v>48</v>
      </c>
      <c r="C58" s="182"/>
    </row>
    <row r="59" spans="1:5" x14ac:dyDescent="0.45">
      <c r="A59" s="183" t="s">
        <v>49</v>
      </c>
      <c r="B59" s="184" t="s">
        <v>35</v>
      </c>
      <c r="C59" s="184"/>
    </row>
    <row r="60" spans="1:5" x14ac:dyDescent="0.45">
      <c r="A60" s="186" t="s">
        <v>36</v>
      </c>
      <c r="B60" s="197">
        <v>46224</v>
      </c>
      <c r="C60" s="204"/>
    </row>
  </sheetData>
  <mergeCells count="46">
    <mergeCell ref="J25:K25"/>
    <mergeCell ref="A2:A3"/>
    <mergeCell ref="B2:C2"/>
    <mergeCell ref="A25:A26"/>
    <mergeCell ref="B25:C25"/>
    <mergeCell ref="D25:E25"/>
    <mergeCell ref="F25:G25"/>
    <mergeCell ref="H25:I25"/>
    <mergeCell ref="AC24:AD24"/>
    <mergeCell ref="Z2:AA2"/>
    <mergeCell ref="AD2:AE3"/>
    <mergeCell ref="A1:AB1"/>
    <mergeCell ref="A24:AB24"/>
    <mergeCell ref="AC25:AD25"/>
    <mergeCell ref="AE25:AF25"/>
    <mergeCell ref="L25:M25"/>
    <mergeCell ref="N25:O25"/>
    <mergeCell ref="P25:Q25"/>
    <mergeCell ref="R25:S25"/>
    <mergeCell ref="T25:U25"/>
    <mergeCell ref="V25:W25"/>
    <mergeCell ref="X25:Y25"/>
    <mergeCell ref="Z25:AA25"/>
    <mergeCell ref="C47:D47"/>
    <mergeCell ref="A47:B48"/>
    <mergeCell ref="A49:B49"/>
    <mergeCell ref="A50:B50"/>
    <mergeCell ref="X2:Y2"/>
    <mergeCell ref="N2:O2"/>
    <mergeCell ref="P2:Q2"/>
    <mergeCell ref="R2:S2"/>
    <mergeCell ref="T2:U2"/>
    <mergeCell ref="V2:W2"/>
    <mergeCell ref="D2:E2"/>
    <mergeCell ref="F2:G2"/>
    <mergeCell ref="H2:I2"/>
    <mergeCell ref="J2:K2"/>
    <mergeCell ref="L2:M2"/>
    <mergeCell ref="H46:I46"/>
    <mergeCell ref="A56:B56"/>
    <mergeCell ref="A57:B57"/>
    <mergeCell ref="A51:B51"/>
    <mergeCell ref="A52:B52"/>
    <mergeCell ref="A53:B53"/>
    <mergeCell ref="A54:B54"/>
    <mergeCell ref="A55:B55"/>
  </mergeCells>
  <printOptions horizontalCentered="1"/>
  <pageMargins left="0.23622047244094491" right="0.23622047244094491" top="0.35433070866141736" bottom="0.15748031496062992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19AE-0432-433E-94E7-4B691EFFCC6B}">
  <sheetPr>
    <tabColor theme="9" tint="0.79998168889431442"/>
  </sheetPr>
  <dimension ref="A1:G33"/>
  <sheetViews>
    <sheetView showGridLines="0" view="pageBreakPreview" zoomScale="80" zoomScaleNormal="90" zoomScaleSheetLayoutView="80" workbookViewId="0">
      <selection activeCell="F21" sqref="F21"/>
    </sheetView>
  </sheetViews>
  <sheetFormatPr baseColWidth="10" defaultColWidth="10.9296875" defaultRowHeight="14.25" x14ac:dyDescent="0.45"/>
  <cols>
    <col min="1" max="1" width="26.46484375" style="99" bestFit="1" customWidth="1"/>
    <col min="2" max="3" width="8.59765625" style="99" customWidth="1"/>
    <col min="4" max="4" width="9.9296875" style="99" customWidth="1"/>
    <col min="5" max="5" width="4.265625" style="99" customWidth="1"/>
    <col min="6" max="6" width="8.33203125" style="99" customWidth="1"/>
    <col min="7" max="7" width="13.46484375" style="99" customWidth="1"/>
    <col min="8" max="16384" width="10.9296875" style="99"/>
  </cols>
  <sheetData>
    <row r="1" spans="1:6" ht="37.5" customHeight="1" x14ac:dyDescent="0.45">
      <c r="A1" s="255" t="s">
        <v>89</v>
      </c>
      <c r="B1" s="256"/>
      <c r="C1" s="257"/>
      <c r="D1" s="258" t="s">
        <v>54</v>
      </c>
      <c r="E1" s="259"/>
      <c r="F1" s="260"/>
    </row>
    <row r="2" spans="1:6" ht="28.5" x14ac:dyDescent="0.45">
      <c r="A2" s="100" t="s">
        <v>0</v>
      </c>
      <c r="B2" s="101" t="s">
        <v>28</v>
      </c>
      <c r="C2" s="102" t="s">
        <v>39</v>
      </c>
      <c r="D2" s="261" t="s">
        <v>29</v>
      </c>
      <c r="E2" s="262"/>
      <c r="F2" s="101" t="s">
        <v>30</v>
      </c>
    </row>
    <row r="3" spans="1:6" x14ac:dyDescent="0.45">
      <c r="A3" s="103" t="s">
        <v>6</v>
      </c>
      <c r="B3" s="104">
        <v>857</v>
      </c>
      <c r="C3" s="105">
        <v>2243.02</v>
      </c>
      <c r="D3" s="106">
        <v>35747.82</v>
      </c>
      <c r="E3" s="107" t="s">
        <v>31</v>
      </c>
      <c r="F3" s="108">
        <f t="shared" ref="F3:F19" si="0">C3*1000/D3</f>
        <v>62.74564434978133</v>
      </c>
    </row>
    <row r="4" spans="1:6" x14ac:dyDescent="0.45">
      <c r="A4" s="109" t="s">
        <v>7</v>
      </c>
      <c r="B4" s="110">
        <v>1182</v>
      </c>
      <c r="C4" s="111">
        <v>2819.3485000000001</v>
      </c>
      <c r="D4" s="112">
        <v>70541.570000000007</v>
      </c>
      <c r="E4" s="113" t="s">
        <v>31</v>
      </c>
      <c r="F4" s="114">
        <f t="shared" si="0"/>
        <v>39.967192394498731</v>
      </c>
    </row>
    <row r="5" spans="1:6" x14ac:dyDescent="0.45">
      <c r="A5" s="103" t="s">
        <v>8</v>
      </c>
      <c r="B5" s="104">
        <v>6</v>
      </c>
      <c r="C5" s="105">
        <v>16.57</v>
      </c>
      <c r="D5" s="106">
        <v>891.12</v>
      </c>
      <c r="E5" s="107" t="s">
        <v>31</v>
      </c>
      <c r="F5" s="108">
        <f t="shared" si="0"/>
        <v>18.594577610198403</v>
      </c>
    </row>
    <row r="6" spans="1:6" x14ac:dyDescent="0.45">
      <c r="A6" s="109" t="s">
        <v>9</v>
      </c>
      <c r="B6" s="110">
        <v>4126</v>
      </c>
      <c r="C6" s="111">
        <v>9644.3649999999998</v>
      </c>
      <c r="D6" s="112">
        <v>29654.35</v>
      </c>
      <c r="E6" s="113" t="s">
        <v>31</v>
      </c>
      <c r="F6" s="114">
        <f t="shared" si="0"/>
        <v>325.22597865068701</v>
      </c>
    </row>
    <row r="7" spans="1:6" x14ac:dyDescent="0.45">
      <c r="A7" s="103" t="s">
        <v>10</v>
      </c>
      <c r="B7" s="104">
        <v>81</v>
      </c>
      <c r="C7" s="105">
        <v>191.14</v>
      </c>
      <c r="D7" s="106">
        <v>419.62</v>
      </c>
      <c r="E7" s="107" t="s">
        <v>31</v>
      </c>
      <c r="F7" s="108">
        <f t="shared" si="0"/>
        <v>455.50736380534767</v>
      </c>
    </row>
    <row r="8" spans="1:6" x14ac:dyDescent="0.45">
      <c r="A8" s="109" t="s">
        <v>11</v>
      </c>
      <c r="B8" s="110">
        <v>61</v>
      </c>
      <c r="C8" s="111">
        <v>121.24</v>
      </c>
      <c r="D8" s="112">
        <v>755.09</v>
      </c>
      <c r="E8" s="113" t="s">
        <v>31</v>
      </c>
      <c r="F8" s="114">
        <f t="shared" si="0"/>
        <v>160.56364142022804</v>
      </c>
    </row>
    <row r="9" spans="1:6" x14ac:dyDescent="0.45">
      <c r="A9" s="103" t="s">
        <v>13</v>
      </c>
      <c r="B9" s="104">
        <v>1208</v>
      </c>
      <c r="C9" s="105">
        <v>2911.02</v>
      </c>
      <c r="D9" s="106">
        <v>21115.64</v>
      </c>
      <c r="E9" s="107" t="s">
        <v>31</v>
      </c>
      <c r="F9" s="108">
        <f t="shared" si="0"/>
        <v>137.86084627318897</v>
      </c>
    </row>
    <row r="10" spans="1:6" x14ac:dyDescent="0.45">
      <c r="A10" s="109" t="s">
        <v>14</v>
      </c>
      <c r="B10" s="110">
        <v>1851</v>
      </c>
      <c r="C10" s="111">
        <v>4125.4849999999997</v>
      </c>
      <c r="D10" s="112">
        <v>23329.45</v>
      </c>
      <c r="E10" s="113" t="s">
        <v>31</v>
      </c>
      <c r="F10" s="114">
        <f t="shared" si="0"/>
        <v>176.83593055129887</v>
      </c>
    </row>
    <row r="11" spans="1:6" x14ac:dyDescent="0.45">
      <c r="A11" s="103" t="s">
        <v>15</v>
      </c>
      <c r="B11" s="104">
        <v>6251</v>
      </c>
      <c r="C11" s="105">
        <v>14321.76</v>
      </c>
      <c r="D11" s="106">
        <v>47709.82</v>
      </c>
      <c r="E11" s="107" t="s">
        <v>31</v>
      </c>
      <c r="F11" s="108">
        <f t="shared" si="0"/>
        <v>300.18474184140706</v>
      </c>
    </row>
    <row r="12" spans="1:6" x14ac:dyDescent="0.45">
      <c r="A12" s="109" t="s">
        <v>16</v>
      </c>
      <c r="B12" s="110">
        <v>3920</v>
      </c>
      <c r="C12" s="111">
        <v>9563.4770000000008</v>
      </c>
      <c r="D12" s="112">
        <v>34112.44</v>
      </c>
      <c r="E12" s="113" t="s">
        <v>31</v>
      </c>
      <c r="F12" s="114">
        <f t="shared" si="0"/>
        <v>280.35159607462845</v>
      </c>
    </row>
    <row r="13" spans="1:6" x14ac:dyDescent="0.45">
      <c r="A13" s="103" t="s">
        <v>17</v>
      </c>
      <c r="B13" s="104">
        <v>1788</v>
      </c>
      <c r="C13" s="105">
        <v>4406.6400000000003</v>
      </c>
      <c r="D13" s="106">
        <v>19858</v>
      </c>
      <c r="E13" s="107" t="s">
        <v>31</v>
      </c>
      <c r="F13" s="108">
        <f t="shared" si="0"/>
        <v>221.90754355927083</v>
      </c>
    </row>
    <row r="14" spans="1:6" x14ac:dyDescent="0.45">
      <c r="A14" s="109" t="s">
        <v>18</v>
      </c>
      <c r="B14" s="110">
        <v>218</v>
      </c>
      <c r="C14" s="111">
        <v>565.88</v>
      </c>
      <c r="D14" s="112">
        <v>2571.11</v>
      </c>
      <c r="E14" s="113" t="s">
        <v>31</v>
      </c>
      <c r="F14" s="114">
        <f t="shared" si="0"/>
        <v>220.09171136201874</v>
      </c>
    </row>
    <row r="15" spans="1:6" x14ac:dyDescent="0.45">
      <c r="A15" s="103" t="s">
        <v>19</v>
      </c>
      <c r="B15" s="104">
        <v>844</v>
      </c>
      <c r="C15" s="105">
        <v>1435.15</v>
      </c>
      <c r="D15" s="106">
        <v>18449.93</v>
      </c>
      <c r="E15" s="107" t="s">
        <v>31</v>
      </c>
      <c r="F15" s="108">
        <f t="shared" si="0"/>
        <v>77.78620298288395</v>
      </c>
    </row>
    <row r="16" spans="1:6" x14ac:dyDescent="0.45">
      <c r="A16" s="109" t="s">
        <v>20</v>
      </c>
      <c r="B16" s="110">
        <v>2637</v>
      </c>
      <c r="C16" s="111">
        <v>5707.0450000000001</v>
      </c>
      <c r="D16" s="112">
        <v>20459.12</v>
      </c>
      <c r="E16" s="113" t="s">
        <v>31</v>
      </c>
      <c r="F16" s="114">
        <f t="shared" si="0"/>
        <v>278.94870356105247</v>
      </c>
    </row>
    <row r="17" spans="1:7" x14ac:dyDescent="0.45">
      <c r="A17" s="103" t="s">
        <v>21</v>
      </c>
      <c r="B17" s="104">
        <v>3356</v>
      </c>
      <c r="C17" s="105">
        <v>9973.0049999999992</v>
      </c>
      <c r="D17" s="106">
        <v>15804.3</v>
      </c>
      <c r="E17" s="107" t="s">
        <v>31</v>
      </c>
      <c r="F17" s="108">
        <f t="shared" si="0"/>
        <v>631.03111178603297</v>
      </c>
    </row>
    <row r="18" spans="1:7" x14ac:dyDescent="0.45">
      <c r="A18" s="109" t="s">
        <v>22</v>
      </c>
      <c r="B18" s="110">
        <v>862</v>
      </c>
      <c r="C18" s="111">
        <v>1906.3720000000001</v>
      </c>
      <c r="D18" s="112">
        <v>16202.39</v>
      </c>
      <c r="E18" s="113" t="s">
        <v>31</v>
      </c>
      <c r="F18" s="114">
        <f t="shared" si="0"/>
        <v>117.65992548012979</v>
      </c>
    </row>
    <row r="19" spans="1:7" ht="14.55" customHeight="1" thickBot="1" x14ac:dyDescent="0.5">
      <c r="A19" s="115" t="s">
        <v>32</v>
      </c>
      <c r="B19" s="116">
        <f>SUM(B3:B18)</f>
        <v>29248</v>
      </c>
      <c r="C19" s="117">
        <f>SUM(C3:C18)</f>
        <v>69951.517500000002</v>
      </c>
      <c r="D19" s="118">
        <f>SUM(D3:D18)</f>
        <v>357621.77</v>
      </c>
      <c r="E19" s="119" t="s">
        <v>31</v>
      </c>
      <c r="F19" s="120">
        <f t="shared" si="0"/>
        <v>195.60195538431566</v>
      </c>
    </row>
    <row r="20" spans="1:7" ht="19.05" customHeight="1" thickTop="1" x14ac:dyDescent="0.45">
      <c r="A20" s="121" t="s">
        <v>33</v>
      </c>
      <c r="B20" s="122" t="s">
        <v>34</v>
      </c>
      <c r="C20" s="123"/>
      <c r="D20" s="122"/>
      <c r="E20" s="98"/>
      <c r="F20" s="98"/>
    </row>
    <row r="21" spans="1:7" ht="11" customHeight="1" x14ac:dyDescent="0.45">
      <c r="A21" s="123" t="s">
        <v>23</v>
      </c>
      <c r="B21" s="124" t="s">
        <v>35</v>
      </c>
      <c r="C21" s="124"/>
      <c r="D21" s="125"/>
      <c r="E21" s="126" t="s">
        <v>36</v>
      </c>
      <c r="F21" s="127">
        <f>'Monatliche Entwicklung 2026'!B60</f>
        <v>46224</v>
      </c>
    </row>
    <row r="22" spans="1:7" ht="11" customHeight="1" x14ac:dyDescent="0.45">
      <c r="A22" s="121" t="s">
        <v>37</v>
      </c>
      <c r="B22" s="124" t="s">
        <v>38</v>
      </c>
      <c r="C22" s="122"/>
      <c r="D22" s="122"/>
      <c r="E22" s="128"/>
      <c r="F22" s="128"/>
    </row>
    <row r="23" spans="1:7" ht="11" customHeight="1" x14ac:dyDescent="0.45">
      <c r="A23" s="129"/>
      <c r="B23" s="124" t="s">
        <v>68</v>
      </c>
      <c r="C23" s="129"/>
      <c r="D23" s="129"/>
      <c r="E23" s="98"/>
      <c r="F23" s="98"/>
    </row>
    <row r="24" spans="1:7" x14ac:dyDescent="0.45">
      <c r="B24" s="130"/>
    </row>
    <row r="25" spans="1:7" ht="28.5" x14ac:dyDescent="0.45">
      <c r="A25" s="100" t="s">
        <v>69</v>
      </c>
      <c r="B25" s="101" t="s">
        <v>28</v>
      </c>
      <c r="C25" s="102" t="s">
        <v>39</v>
      </c>
      <c r="D25" s="102" t="s">
        <v>70</v>
      </c>
      <c r="E25" s="263" t="s">
        <v>71</v>
      </c>
      <c r="F25" s="264"/>
      <c r="G25" s="102" t="s">
        <v>80</v>
      </c>
    </row>
    <row r="26" spans="1:7" x14ac:dyDescent="0.45">
      <c r="A26" s="189" t="s">
        <v>90</v>
      </c>
      <c r="B26" s="104">
        <v>3498</v>
      </c>
      <c r="C26" s="105">
        <v>1823.0965000000001</v>
      </c>
      <c r="D26" s="178">
        <f>B26/$B$32</f>
        <v>0.11959792122538293</v>
      </c>
      <c r="E26" s="267">
        <v>2.7700968314113256E-2</v>
      </c>
      <c r="F26" s="267"/>
      <c r="G26" s="194" t="s">
        <v>81</v>
      </c>
    </row>
    <row r="27" spans="1:7" x14ac:dyDescent="0.45">
      <c r="A27" s="190" t="s">
        <v>72</v>
      </c>
      <c r="B27" s="110">
        <v>1778</v>
      </c>
      <c r="C27" s="111">
        <v>1574.1239999999998</v>
      </c>
      <c r="D27" s="179">
        <f t="shared" ref="D27:D31" si="1">B27/$B$32</f>
        <v>6.0790481400437635E-2</v>
      </c>
      <c r="E27" s="265">
        <v>2.4010029879795426E-2</v>
      </c>
      <c r="F27" s="265"/>
      <c r="G27" s="195" t="s">
        <v>82</v>
      </c>
    </row>
    <row r="28" spans="1:7" x14ac:dyDescent="0.45">
      <c r="A28" s="189" t="s">
        <v>73</v>
      </c>
      <c r="B28" s="104">
        <v>9142</v>
      </c>
      <c r="C28" s="105">
        <v>16317.8</v>
      </c>
      <c r="D28" s="178">
        <f t="shared" si="1"/>
        <v>0.31256838074398252</v>
      </c>
      <c r="E28" s="267">
        <v>0.24603561210031569</v>
      </c>
      <c r="F28" s="267"/>
      <c r="G28" s="194" t="s">
        <v>83</v>
      </c>
    </row>
    <row r="29" spans="1:7" x14ac:dyDescent="0.45">
      <c r="A29" s="190" t="s">
        <v>74</v>
      </c>
      <c r="B29" s="110">
        <v>6607</v>
      </c>
      <c r="C29" s="111">
        <v>16404.114000000001</v>
      </c>
      <c r="D29" s="179">
        <f t="shared" si="1"/>
        <v>0.22589578774617067</v>
      </c>
      <c r="E29" s="265">
        <v>0.24136265538237817</v>
      </c>
      <c r="F29" s="265"/>
      <c r="G29" s="195" t="s">
        <v>84</v>
      </c>
    </row>
    <row r="30" spans="1:7" x14ac:dyDescent="0.45">
      <c r="A30" s="189" t="s">
        <v>75</v>
      </c>
      <c r="B30" s="104">
        <v>4736</v>
      </c>
      <c r="C30" s="105">
        <v>15575.232999999997</v>
      </c>
      <c r="D30" s="178">
        <f t="shared" si="1"/>
        <v>0.16192560175054704</v>
      </c>
      <c r="E30" s="267">
        <v>0.22824088837128195</v>
      </c>
      <c r="F30" s="267"/>
      <c r="G30" s="194" t="s">
        <v>85</v>
      </c>
    </row>
    <row r="31" spans="1:7" x14ac:dyDescent="0.45">
      <c r="A31" s="190" t="s">
        <v>76</v>
      </c>
      <c r="B31" s="110">
        <v>3487</v>
      </c>
      <c r="C31" s="111">
        <v>18257.150000000001</v>
      </c>
      <c r="D31" s="179">
        <f t="shared" si="1"/>
        <v>0.11922182713347922</v>
      </c>
      <c r="E31" s="265">
        <v>0.23255870531789061</v>
      </c>
      <c r="F31" s="265"/>
      <c r="G31" s="195" t="s">
        <v>86</v>
      </c>
    </row>
    <row r="32" spans="1:7" ht="14.65" thickBot="1" x14ac:dyDescent="0.5">
      <c r="A32" s="191" t="s">
        <v>1</v>
      </c>
      <c r="B32" s="192">
        <f>SUM(B26:B31)</f>
        <v>29248</v>
      </c>
      <c r="C32" s="193">
        <f>SUM(C26:C31)</f>
        <v>69951.517499999987</v>
      </c>
      <c r="D32" s="188">
        <f>B32/$B$32</f>
        <v>1</v>
      </c>
      <c r="E32" s="266">
        <v>0.99990885936577512</v>
      </c>
      <c r="F32" s="266"/>
      <c r="G32" s="196" t="s">
        <v>87</v>
      </c>
    </row>
    <row r="33" ht="14.65" thickTop="1" x14ac:dyDescent="0.45"/>
  </sheetData>
  <mergeCells count="11">
    <mergeCell ref="E29:F29"/>
    <mergeCell ref="E32:F32"/>
    <mergeCell ref="E26:F26"/>
    <mergeCell ref="E28:F28"/>
    <mergeCell ref="E30:F30"/>
    <mergeCell ref="E31:F31"/>
    <mergeCell ref="A1:C1"/>
    <mergeCell ref="D1:F1"/>
    <mergeCell ref="D2:E2"/>
    <mergeCell ref="E25:F25"/>
    <mergeCell ref="E27:F2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3FD3-9FC7-4AA6-815D-C930D242B5C4}">
  <sheetPr>
    <tabColor theme="8" tint="0.79998168889431442"/>
  </sheetPr>
  <dimension ref="A1:G36"/>
  <sheetViews>
    <sheetView showGridLines="0" view="pageBreakPreview" zoomScale="70" zoomScaleNormal="90" zoomScaleSheetLayoutView="70" workbookViewId="0">
      <selection activeCell="B16" sqref="B16"/>
    </sheetView>
  </sheetViews>
  <sheetFormatPr baseColWidth="10" defaultColWidth="10.9296875" defaultRowHeight="14.25" x14ac:dyDescent="0.45"/>
  <cols>
    <col min="1" max="1" width="21.33203125" style="99" customWidth="1"/>
    <col min="2" max="2" width="12.53125" style="99" customWidth="1"/>
    <col min="3" max="3" width="14.19921875" style="99" customWidth="1"/>
    <col min="4" max="4" width="10.9296875" style="99"/>
    <col min="5" max="5" width="16.33203125" style="99" customWidth="1"/>
    <col min="6" max="6" width="11.59765625" style="99" customWidth="1"/>
    <col min="7" max="7" width="11.53125" style="99" customWidth="1"/>
    <col min="8" max="16384" width="10.9296875" style="99"/>
  </cols>
  <sheetData>
    <row r="1" spans="1:7" ht="20" customHeight="1" thickBot="1" x14ac:dyDescent="0.5">
      <c r="A1" s="270" t="s">
        <v>78</v>
      </c>
      <c r="B1" s="271"/>
      <c r="C1" s="271"/>
      <c r="D1" s="271"/>
      <c r="E1" s="271"/>
      <c r="F1" s="271"/>
      <c r="G1" s="272"/>
    </row>
    <row r="2" spans="1:7" ht="29" customHeight="1" x14ac:dyDescent="0.45">
      <c r="A2" s="275" t="s">
        <v>42</v>
      </c>
      <c r="B2" s="277" t="s">
        <v>43</v>
      </c>
      <c r="C2" s="279" t="s">
        <v>44</v>
      </c>
      <c r="D2" s="281" t="s">
        <v>45</v>
      </c>
      <c r="E2" s="283" t="s">
        <v>46</v>
      </c>
      <c r="F2" s="273" t="s">
        <v>41</v>
      </c>
      <c r="G2" s="268" t="s">
        <v>57</v>
      </c>
    </row>
    <row r="3" spans="1:7" x14ac:dyDescent="0.45">
      <c r="A3" s="276"/>
      <c r="B3" s="278"/>
      <c r="C3" s="280"/>
      <c r="D3" s="282"/>
      <c r="E3" s="284"/>
      <c r="F3" s="274"/>
      <c r="G3" s="269"/>
    </row>
    <row r="4" spans="1:7" x14ac:dyDescent="0.45">
      <c r="A4" s="146">
        <v>2013</v>
      </c>
      <c r="B4" s="147">
        <v>12.179536978916692</v>
      </c>
      <c r="C4" s="105">
        <v>1113</v>
      </c>
      <c r="D4" s="148">
        <v>8.7780821917808218</v>
      </c>
      <c r="E4" s="105">
        <v>1531</v>
      </c>
      <c r="F4" s="167">
        <f t="shared" ref="F4:F17" si="0">C4/E4</f>
        <v>0.72697583278902678</v>
      </c>
      <c r="G4" s="170" t="s">
        <v>58</v>
      </c>
    </row>
    <row r="5" spans="1:7" x14ac:dyDescent="0.45">
      <c r="A5" s="146">
        <v>2014</v>
      </c>
      <c r="B5" s="147">
        <v>12.571768910065568</v>
      </c>
      <c r="C5" s="105">
        <v>1380</v>
      </c>
      <c r="D5" s="148">
        <v>9.6986301369863011</v>
      </c>
      <c r="E5" s="105">
        <v>1769</v>
      </c>
      <c r="F5" s="167">
        <f t="shared" si="0"/>
        <v>0.78010175240248725</v>
      </c>
      <c r="G5" s="168">
        <f t="shared" ref="G5:G14" si="1">(B5/B4)-1</f>
        <v>3.2204174249632622E-2</v>
      </c>
    </row>
    <row r="6" spans="1:7" x14ac:dyDescent="0.45">
      <c r="A6" s="146">
        <v>2015</v>
      </c>
      <c r="B6" s="147">
        <v>16.207995091435308</v>
      </c>
      <c r="C6" s="105">
        <v>1032</v>
      </c>
      <c r="D6" s="148">
        <v>13.150684931506849</v>
      </c>
      <c r="E6" s="105">
        <v>1327</v>
      </c>
      <c r="F6" s="167">
        <f t="shared" si="0"/>
        <v>0.77769404672192921</v>
      </c>
      <c r="G6" s="168">
        <f t="shared" si="1"/>
        <v>0.28923743407806368</v>
      </c>
    </row>
    <row r="7" spans="1:7" x14ac:dyDescent="0.45">
      <c r="A7" s="146">
        <v>2016</v>
      </c>
      <c r="B7" s="147">
        <v>15.527588297809862</v>
      </c>
      <c r="C7" s="105">
        <v>2101</v>
      </c>
      <c r="D7" s="148">
        <v>11.802739726027397</v>
      </c>
      <c r="E7" s="105">
        <v>2929</v>
      </c>
      <c r="F7" s="167">
        <f t="shared" si="0"/>
        <v>0.7173096620006828</v>
      </c>
      <c r="G7" s="169">
        <f t="shared" si="1"/>
        <v>-4.1979701362631183E-2</v>
      </c>
    </row>
    <row r="8" spans="1:7" x14ac:dyDescent="0.45">
      <c r="A8" s="146">
        <v>2017</v>
      </c>
      <c r="B8" s="147">
        <v>17.895463866786947</v>
      </c>
      <c r="C8" s="105">
        <v>334</v>
      </c>
      <c r="D8" s="148">
        <v>14.465753424657533</v>
      </c>
      <c r="E8" s="105">
        <v>364</v>
      </c>
      <c r="F8" s="167">
        <f t="shared" si="0"/>
        <v>0.91758241758241754</v>
      </c>
      <c r="G8" s="168">
        <f t="shared" si="1"/>
        <v>0.15249474184674705</v>
      </c>
    </row>
    <row r="9" spans="1:7" x14ac:dyDescent="0.45">
      <c r="A9" s="149">
        <v>2018</v>
      </c>
      <c r="B9" s="150">
        <v>20.672802832076371</v>
      </c>
      <c r="C9" s="151">
        <v>356</v>
      </c>
      <c r="D9" s="152">
        <v>19.495890410958904</v>
      </c>
      <c r="E9" s="105">
        <v>418</v>
      </c>
      <c r="F9" s="167">
        <f t="shared" si="0"/>
        <v>0.85167464114832536</v>
      </c>
      <c r="G9" s="168">
        <f t="shared" si="1"/>
        <v>0.15519793093734902</v>
      </c>
    </row>
    <row r="10" spans="1:7" x14ac:dyDescent="0.45">
      <c r="A10" s="146">
        <v>2019</v>
      </c>
      <c r="B10" s="147">
        <v>21.618567315243006</v>
      </c>
      <c r="C10" s="105">
        <v>471</v>
      </c>
      <c r="D10" s="148">
        <v>15.64931506849315</v>
      </c>
      <c r="E10" s="105">
        <v>498</v>
      </c>
      <c r="F10" s="167">
        <f t="shared" si="0"/>
        <v>0.94578313253012047</v>
      </c>
      <c r="G10" s="168">
        <f t="shared" si="1"/>
        <v>4.5749214117166703E-2</v>
      </c>
    </row>
    <row r="11" spans="1:7" x14ac:dyDescent="0.45">
      <c r="A11" s="146">
        <v>2020</v>
      </c>
      <c r="B11" s="147">
        <v>23.127017313261177</v>
      </c>
      <c r="C11" s="105">
        <v>667</v>
      </c>
      <c r="D11" s="148">
        <v>17.424657534246574</v>
      </c>
      <c r="E11" s="105">
        <v>688</v>
      </c>
      <c r="F11" s="167">
        <f t="shared" si="0"/>
        <v>0.96947674418604646</v>
      </c>
      <c r="G11" s="168">
        <f t="shared" si="1"/>
        <v>6.9775669035874621E-2</v>
      </c>
    </row>
    <row r="12" spans="1:7" x14ac:dyDescent="0.45">
      <c r="A12" s="153">
        <v>2021</v>
      </c>
      <c r="B12" s="154">
        <v>22.235578254021299</v>
      </c>
      <c r="C12" s="155">
        <v>865</v>
      </c>
      <c r="D12" s="156">
        <v>16.010958904109589</v>
      </c>
      <c r="E12" s="105">
        <v>889</v>
      </c>
      <c r="F12" s="167">
        <f t="shared" si="0"/>
        <v>0.97300337457817776</v>
      </c>
      <c r="G12" s="169">
        <f t="shared" si="1"/>
        <v>-3.8545353564842233E-2</v>
      </c>
    </row>
    <row r="13" spans="1:7" x14ac:dyDescent="0.45">
      <c r="A13" s="146">
        <v>2022</v>
      </c>
      <c r="B13" s="147">
        <v>23.909313757619458</v>
      </c>
      <c r="C13" s="105">
        <v>836</v>
      </c>
      <c r="D13" s="148">
        <v>17.852054794520548</v>
      </c>
      <c r="E13" s="105">
        <v>854</v>
      </c>
      <c r="F13" s="167">
        <f t="shared" si="0"/>
        <v>0.97892271662763464</v>
      </c>
      <c r="G13" s="168">
        <f t="shared" si="1"/>
        <v>7.5272857061653653E-2</v>
      </c>
    </row>
    <row r="14" spans="1:7" x14ac:dyDescent="0.45">
      <c r="A14" s="157">
        <v>2023</v>
      </c>
      <c r="B14" s="150">
        <v>25.930680830705327</v>
      </c>
      <c r="C14" s="151">
        <v>1403</v>
      </c>
      <c r="D14" s="152">
        <v>22.356164383561644</v>
      </c>
      <c r="E14" s="105">
        <v>1408</v>
      </c>
      <c r="F14" s="167">
        <f t="shared" si="0"/>
        <v>0.99644886363636365</v>
      </c>
      <c r="G14" s="168">
        <f t="shared" si="1"/>
        <v>8.4543081979577828E-2</v>
      </c>
    </row>
    <row r="15" spans="1:7" x14ac:dyDescent="0.45">
      <c r="A15" s="157">
        <v>2024</v>
      </c>
      <c r="B15" s="150">
        <v>23.131430937510828</v>
      </c>
      <c r="C15" s="151">
        <v>2385</v>
      </c>
      <c r="D15" s="152">
        <v>17.161643835616438</v>
      </c>
      <c r="E15" s="105">
        <v>2407</v>
      </c>
      <c r="F15" s="167">
        <f t="shared" si="0"/>
        <v>0.99085999169090155</v>
      </c>
      <c r="G15" s="169">
        <f>(B15/B14)-1</f>
        <v>-0.10795126867165861</v>
      </c>
    </row>
    <row r="16" spans="1:7" x14ac:dyDescent="0.45">
      <c r="A16" s="203">
        <v>2025</v>
      </c>
      <c r="B16" s="147">
        <v>16.73788529965244</v>
      </c>
      <c r="C16" s="105">
        <v>3345</v>
      </c>
      <c r="D16" s="148">
        <v>12.591780821917808</v>
      </c>
      <c r="E16" s="105">
        <v>3344</v>
      </c>
      <c r="F16" s="167">
        <f t="shared" ref="F16" si="2">C16/E16</f>
        <v>1.000299043062201</v>
      </c>
      <c r="G16" s="169">
        <f>(B16/B15)-1</f>
        <v>-0.27640078364068543</v>
      </c>
    </row>
    <row r="17" spans="1:7" ht="14.65" thickBot="1" x14ac:dyDescent="0.5">
      <c r="A17" s="198" t="s">
        <v>88</v>
      </c>
      <c r="B17" s="199">
        <v>16.705192736540273</v>
      </c>
      <c r="C17" s="200">
        <v>1419</v>
      </c>
      <c r="D17" s="201">
        <v>12.197260273972603</v>
      </c>
      <c r="E17" s="200">
        <v>1419</v>
      </c>
      <c r="F17" s="202">
        <f t="shared" si="0"/>
        <v>1</v>
      </c>
      <c r="G17" s="205">
        <f>(B17/B16)-1</f>
        <v>-1.9532075006420957E-3</v>
      </c>
    </row>
    <row r="18" spans="1:7" x14ac:dyDescent="0.45">
      <c r="A18" s="158"/>
      <c r="C18" s="159"/>
      <c r="E18" s="159"/>
      <c r="F18" s="160"/>
    </row>
    <row r="19" spans="1:7" ht="23" customHeight="1" x14ac:dyDescent="0.45">
      <c r="A19" s="180" t="s">
        <v>47</v>
      </c>
      <c r="B19" s="181" t="s">
        <v>48</v>
      </c>
      <c r="C19" s="182"/>
      <c r="F19" s="161"/>
    </row>
    <row r="20" spans="1:7" x14ac:dyDescent="0.45">
      <c r="A20" s="183" t="s">
        <v>49</v>
      </c>
      <c r="B20" s="184" t="s">
        <v>35</v>
      </c>
      <c r="C20" s="184"/>
      <c r="D20" s="162"/>
    </row>
    <row r="21" spans="1:7" x14ac:dyDescent="0.45">
      <c r="A21" s="186" t="s">
        <v>36</v>
      </c>
      <c r="B21" s="197">
        <f>'Monatliche Entwicklung 2026'!B60</f>
        <v>46224</v>
      </c>
      <c r="C21" s="204"/>
    </row>
    <row r="22" spans="1:7" x14ac:dyDescent="0.45">
      <c r="B22" s="163"/>
      <c r="C22" s="163"/>
      <c r="D22" s="163"/>
    </row>
    <row r="23" spans="1:7" x14ac:dyDescent="0.45">
      <c r="A23" s="164"/>
      <c r="B23" s="164"/>
      <c r="C23" s="164"/>
      <c r="D23" s="164"/>
    </row>
    <row r="24" spans="1:7" x14ac:dyDescent="0.45">
      <c r="A24" s="164"/>
      <c r="B24" s="164"/>
      <c r="C24" s="164"/>
      <c r="D24" s="164"/>
    </row>
    <row r="25" spans="1:7" x14ac:dyDescent="0.45">
      <c r="A25" s="164"/>
      <c r="B25" s="164"/>
      <c r="C25" s="164"/>
      <c r="D25" s="164"/>
    </row>
    <row r="26" spans="1:7" x14ac:dyDescent="0.45">
      <c r="A26" s="164"/>
      <c r="B26" s="164"/>
      <c r="C26" s="164"/>
      <c r="D26" s="164"/>
    </row>
    <row r="27" spans="1:7" x14ac:dyDescent="0.45">
      <c r="A27" s="164"/>
      <c r="B27" s="164"/>
      <c r="C27" s="164"/>
      <c r="D27" s="164"/>
    </row>
    <row r="28" spans="1:7" x14ac:dyDescent="0.45">
      <c r="A28" s="164"/>
      <c r="B28" s="164"/>
      <c r="C28" s="164"/>
      <c r="D28" s="164"/>
    </row>
    <row r="29" spans="1:7" x14ac:dyDescent="0.45">
      <c r="A29" s="164"/>
      <c r="B29" s="164"/>
      <c r="C29" s="164"/>
      <c r="D29" s="164"/>
    </row>
    <row r="30" spans="1:7" x14ac:dyDescent="0.45">
      <c r="A30" s="164"/>
      <c r="B30" s="164"/>
      <c r="C30" s="164"/>
      <c r="D30" s="164"/>
    </row>
    <row r="31" spans="1:7" x14ac:dyDescent="0.45">
      <c r="A31" s="164"/>
      <c r="B31" s="164"/>
      <c r="C31" s="164"/>
      <c r="D31" s="164"/>
    </row>
    <row r="32" spans="1:7" x14ac:dyDescent="0.45">
      <c r="A32" s="164"/>
      <c r="B32" s="164"/>
      <c r="C32" s="164"/>
      <c r="D32" s="164"/>
    </row>
    <row r="33" spans="1:4" x14ac:dyDescent="0.45">
      <c r="A33" s="164"/>
      <c r="B33" s="164"/>
      <c r="C33" s="164"/>
      <c r="D33" s="164"/>
    </row>
    <row r="34" spans="1:4" x14ac:dyDescent="0.45">
      <c r="A34" s="164"/>
      <c r="B34" s="164"/>
      <c r="C34" s="164"/>
      <c r="D34" s="164"/>
    </row>
    <row r="35" spans="1:4" x14ac:dyDescent="0.45">
      <c r="A35" s="164"/>
      <c r="B35" s="164"/>
      <c r="C35" s="164"/>
      <c r="D35" s="164"/>
    </row>
    <row r="36" spans="1:4" x14ac:dyDescent="0.45">
      <c r="A36" s="164"/>
      <c r="B36" s="164"/>
      <c r="C36" s="164"/>
      <c r="D36" s="164"/>
    </row>
  </sheetData>
  <mergeCells count="8">
    <mergeCell ref="G2:G3"/>
    <mergeCell ref="A1:G1"/>
    <mergeCell ref="F2:F3"/>
    <mergeCell ref="A2:A3"/>
    <mergeCell ref="B2:B3"/>
    <mergeCell ref="C2:C3"/>
    <mergeCell ref="D2:D3"/>
    <mergeCell ref="E2:E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B348-3926-40AF-93A2-8EB2DCCE85E6}">
  <sheetPr>
    <tabColor theme="8" tint="0.79998168889431442"/>
  </sheetPr>
  <dimension ref="A2:E23"/>
  <sheetViews>
    <sheetView showGridLines="0" view="pageBreakPreview" zoomScale="80" zoomScaleNormal="90" zoomScaleSheetLayoutView="80" workbookViewId="0">
      <selection activeCell="B19" sqref="B19"/>
    </sheetView>
  </sheetViews>
  <sheetFormatPr baseColWidth="10" defaultRowHeight="14.25" x14ac:dyDescent="0.45"/>
  <cols>
    <col min="1" max="1" width="23.53125" bestFit="1" customWidth="1"/>
    <col min="2" max="2" width="11.9296875" bestFit="1" customWidth="1"/>
    <col min="3" max="3" width="9.59765625" customWidth="1"/>
    <col min="4" max="4" width="7.53125" customWidth="1"/>
    <col min="5" max="5" width="7.46484375" customWidth="1"/>
  </cols>
  <sheetData>
    <row r="2" spans="1:5" x14ac:dyDescent="0.45">
      <c r="A2" s="206" t="s">
        <v>0</v>
      </c>
      <c r="B2" s="207" t="s">
        <v>53</v>
      </c>
      <c r="C2" s="208" t="s">
        <v>50</v>
      </c>
      <c r="D2" s="209" t="s">
        <v>1</v>
      </c>
      <c r="E2" s="210" t="s">
        <v>51</v>
      </c>
    </row>
    <row r="3" spans="1:5" x14ac:dyDescent="0.45">
      <c r="A3" s="7" t="s">
        <v>6</v>
      </c>
      <c r="B3" s="211">
        <v>18.304783292162575</v>
      </c>
      <c r="C3" s="212">
        <v>61</v>
      </c>
      <c r="D3" s="8">
        <v>61</v>
      </c>
      <c r="E3" s="213">
        <f>C3/D3</f>
        <v>1</v>
      </c>
    </row>
    <row r="4" spans="1:5" x14ac:dyDescent="0.45">
      <c r="A4" s="214" t="s">
        <v>7</v>
      </c>
      <c r="B4" s="215">
        <v>10.578304331728992</v>
      </c>
      <c r="C4" s="216">
        <v>111</v>
      </c>
      <c r="D4" s="217">
        <v>111</v>
      </c>
      <c r="E4" s="218">
        <f t="shared" ref="E4:E19" si="0">C4/D4</f>
        <v>1</v>
      </c>
    </row>
    <row r="5" spans="1:5" x14ac:dyDescent="0.45">
      <c r="A5" s="7" t="s">
        <v>8</v>
      </c>
      <c r="B5" s="211"/>
      <c r="C5" s="212"/>
      <c r="D5" s="8"/>
      <c r="E5" s="213"/>
    </row>
    <row r="6" spans="1:5" x14ac:dyDescent="0.45">
      <c r="A6" s="214" t="s">
        <v>9</v>
      </c>
      <c r="B6" s="215">
        <v>24.111703917327535</v>
      </c>
      <c r="C6" s="216">
        <v>171</v>
      </c>
      <c r="D6" s="217">
        <v>171</v>
      </c>
      <c r="E6" s="218">
        <f t="shared" si="0"/>
        <v>1</v>
      </c>
    </row>
    <row r="7" spans="1:5" x14ac:dyDescent="0.45">
      <c r="A7" s="7" t="s">
        <v>10</v>
      </c>
      <c r="B7" s="211"/>
      <c r="C7" s="212"/>
      <c r="D7" s="8"/>
      <c r="E7" s="213"/>
    </row>
    <row r="8" spans="1:5" x14ac:dyDescent="0.45">
      <c r="A8" s="214" t="s">
        <v>52</v>
      </c>
      <c r="B8" s="215"/>
      <c r="C8" s="216"/>
      <c r="D8" s="217"/>
      <c r="E8" s="218"/>
    </row>
    <row r="9" spans="1:5" x14ac:dyDescent="0.45">
      <c r="A9" s="7" t="s">
        <v>13</v>
      </c>
      <c r="B9" s="211">
        <v>18.57391304347825</v>
      </c>
      <c r="C9" s="212">
        <v>69</v>
      </c>
      <c r="D9" s="8">
        <v>69</v>
      </c>
      <c r="E9" s="213">
        <f t="shared" si="0"/>
        <v>1</v>
      </c>
    </row>
    <row r="10" spans="1:5" x14ac:dyDescent="0.45">
      <c r="A10" s="219" t="s">
        <v>14</v>
      </c>
      <c r="B10" s="215">
        <v>38.10690760711163</v>
      </c>
      <c r="C10" s="216">
        <v>94</v>
      </c>
      <c r="D10" s="217">
        <v>94</v>
      </c>
      <c r="E10" s="218">
        <f t="shared" si="0"/>
        <v>1</v>
      </c>
    </row>
    <row r="11" spans="1:5" x14ac:dyDescent="0.45">
      <c r="A11" s="7" t="s">
        <v>15</v>
      </c>
      <c r="B11" s="211">
        <v>13.585086852139538</v>
      </c>
      <c r="C11" s="212">
        <v>291</v>
      </c>
      <c r="D11" s="8">
        <v>291</v>
      </c>
      <c r="E11" s="213">
        <f t="shared" si="0"/>
        <v>1</v>
      </c>
    </row>
    <row r="12" spans="1:5" x14ac:dyDescent="0.45">
      <c r="A12" s="214" t="s">
        <v>16</v>
      </c>
      <c r="B12" s="215">
        <v>11.401996086105672</v>
      </c>
      <c r="C12" s="216">
        <v>280</v>
      </c>
      <c r="D12" s="217">
        <v>280</v>
      </c>
      <c r="E12" s="218">
        <f t="shared" si="0"/>
        <v>1</v>
      </c>
    </row>
    <row r="13" spans="1:5" x14ac:dyDescent="0.45">
      <c r="A13" s="7" t="s">
        <v>17</v>
      </c>
      <c r="B13" s="211">
        <v>15.395385724585429</v>
      </c>
      <c r="C13" s="212">
        <v>77</v>
      </c>
      <c r="D13" s="8">
        <v>77</v>
      </c>
      <c r="E13" s="213">
        <f t="shared" si="0"/>
        <v>1</v>
      </c>
    </row>
    <row r="14" spans="1:5" x14ac:dyDescent="0.45">
      <c r="A14" s="214" t="s">
        <v>18</v>
      </c>
      <c r="B14" s="215">
        <v>12.957808219178082</v>
      </c>
      <c r="C14" s="216">
        <v>15</v>
      </c>
      <c r="D14" s="217">
        <v>15</v>
      </c>
      <c r="E14" s="218">
        <f t="shared" si="0"/>
        <v>1</v>
      </c>
    </row>
    <row r="15" spans="1:5" x14ac:dyDescent="0.45">
      <c r="A15" s="7" t="s">
        <v>19</v>
      </c>
      <c r="B15" s="211">
        <v>12.880524121500892</v>
      </c>
      <c r="C15" s="212">
        <v>46</v>
      </c>
      <c r="D15" s="8">
        <v>46</v>
      </c>
      <c r="E15" s="213">
        <f t="shared" si="0"/>
        <v>1</v>
      </c>
    </row>
    <row r="16" spans="1:5" x14ac:dyDescent="0.45">
      <c r="A16" s="219" t="s">
        <v>20</v>
      </c>
      <c r="B16" s="215">
        <v>19.152179327521804</v>
      </c>
      <c r="C16" s="216">
        <v>77</v>
      </c>
      <c r="D16" s="217">
        <v>77</v>
      </c>
      <c r="E16" s="218">
        <f t="shared" si="0"/>
        <v>1</v>
      </c>
    </row>
    <row r="17" spans="1:5" x14ac:dyDescent="0.45">
      <c r="A17" s="7" t="s">
        <v>21</v>
      </c>
      <c r="B17" s="211">
        <v>14.331874029091935</v>
      </c>
      <c r="C17" s="212">
        <v>97</v>
      </c>
      <c r="D17" s="8">
        <v>97</v>
      </c>
      <c r="E17" s="213">
        <f t="shared" si="0"/>
        <v>1</v>
      </c>
    </row>
    <row r="18" spans="1:5" x14ac:dyDescent="0.45">
      <c r="A18" s="219" t="s">
        <v>22</v>
      </c>
      <c r="B18" s="215">
        <v>14.887671232876716</v>
      </c>
      <c r="C18" s="216">
        <v>30</v>
      </c>
      <c r="D18" s="217">
        <v>30</v>
      </c>
      <c r="E18" s="218">
        <f t="shared" si="0"/>
        <v>1</v>
      </c>
    </row>
    <row r="19" spans="1:5" ht="14.65" thickBot="1" x14ac:dyDescent="0.5">
      <c r="A19" s="166" t="s">
        <v>56</v>
      </c>
      <c r="B19" s="220">
        <v>16.705192736540273</v>
      </c>
      <c r="C19" s="221">
        <f>SUM(C3:C18)</f>
        <v>1419</v>
      </c>
      <c r="D19" s="221">
        <f>SUM(D3:D18)</f>
        <v>1419</v>
      </c>
      <c r="E19" s="222">
        <f t="shared" si="0"/>
        <v>1</v>
      </c>
    </row>
    <row r="20" spans="1:5" ht="14.65" thickTop="1" x14ac:dyDescent="0.45">
      <c r="A20" s="99"/>
      <c r="B20" s="99"/>
      <c r="C20" s="99"/>
      <c r="D20" s="99"/>
      <c r="E20" s="99"/>
    </row>
    <row r="21" spans="1:5" x14ac:dyDescent="0.45">
      <c r="A21" s="180" t="s">
        <v>47</v>
      </c>
      <c r="B21" s="181" t="s">
        <v>48</v>
      </c>
      <c r="C21" s="99"/>
      <c r="D21" s="99"/>
      <c r="E21" s="99"/>
    </row>
    <row r="22" spans="1:5" x14ac:dyDescent="0.45">
      <c r="A22" s="183" t="s">
        <v>49</v>
      </c>
      <c r="B22" s="184" t="s">
        <v>35</v>
      </c>
      <c r="C22" s="99"/>
      <c r="D22" s="99"/>
      <c r="E22" s="99"/>
    </row>
    <row r="23" spans="1:5" x14ac:dyDescent="0.45">
      <c r="A23" s="185" t="s">
        <v>36</v>
      </c>
      <c r="B23" s="187">
        <f>'Monatliche Entwicklung 2026'!B60</f>
        <v>46224</v>
      </c>
      <c r="C23" s="99"/>
      <c r="D23" s="99"/>
      <c r="E23" s="99"/>
    </row>
  </sheetData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DACB41FEA0914C9BF755511E356B51" ma:contentTypeVersion="14" ma:contentTypeDescription="Ein neues Dokument erstellen." ma:contentTypeScope="" ma:versionID="340ec08c955e7ff8f2eba1769b640b97">
  <xsd:schema xmlns:xsd="http://www.w3.org/2001/XMLSchema" xmlns:xs="http://www.w3.org/2001/XMLSchema" xmlns:p="http://schemas.microsoft.com/office/2006/metadata/properties" xmlns:ns2="e5faaa58-79f2-49f9-860d-d2c61bb0ba71" xmlns:ns3="d0368c4a-cfb7-462a-bb6e-0cd873b84101" targetNamespace="http://schemas.microsoft.com/office/2006/metadata/properties" ma:root="true" ma:fieldsID="26f5f2cc801a7c26032009a29c1c7a48" ns2:_="" ns3:_="">
    <xsd:import namespace="e5faaa58-79f2-49f9-860d-d2c61bb0ba71"/>
    <xsd:import namespace="d0368c4a-cfb7-462a-bb6e-0cd873b841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aaa58-79f2-49f9-860d-d2c61bb0ba7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7435fa9d-800d-4886-a78a-3f617409dd86}" ma:internalName="TaxCatchAll" ma:showField="CatchAllData" ma:web="e5faaa58-79f2-49f9-860d-d2c61bb0b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68c4a-cfb7-462a-bb6e-0cd873b84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51fced89-30e0-41c3-becb-42b971343a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68c4a-cfb7-462a-bb6e-0cd873b84101">
      <Terms xmlns="http://schemas.microsoft.com/office/infopath/2007/PartnerControls"/>
    </lcf76f155ced4ddcb4097134ff3c332f>
    <TaxCatchAll xmlns="e5faaa58-79f2-49f9-860d-d2c61bb0ba71" xsi:nil="true"/>
    <_dlc_DocId xmlns="e5faaa58-79f2-49f9-860d-d2c61bb0ba71">5RPXSJNFPDSX-346208175-697063</_dlc_DocId>
    <_dlc_DocIdUrl xmlns="e5faaa58-79f2-49f9-860d-d2c61bb0ba71">
      <Url>https://fawind1.sharepoint.com/sites/Files/_layouts/15/DocIdRedir.aspx?ID=5RPXSJNFPDSX-346208175-697063</Url>
      <Description>5RPXSJNFPDSX-346208175-697063</Description>
    </_dlc_DocIdUrl>
  </documentManagement>
</p:properties>
</file>

<file path=customXml/itemProps1.xml><?xml version="1.0" encoding="utf-8"?>
<ds:datastoreItem xmlns:ds="http://schemas.openxmlformats.org/officeDocument/2006/customXml" ds:itemID="{36B85591-5910-40A9-A8BA-85BBB2A6C072}"/>
</file>

<file path=customXml/itemProps2.xml><?xml version="1.0" encoding="utf-8"?>
<ds:datastoreItem xmlns:ds="http://schemas.openxmlformats.org/officeDocument/2006/customXml" ds:itemID="{E5EC47EE-6E29-4CF5-9274-F1B5B024262D}"/>
</file>

<file path=customXml/itemProps3.xml><?xml version="1.0" encoding="utf-8"?>
<ds:datastoreItem xmlns:ds="http://schemas.openxmlformats.org/officeDocument/2006/customXml" ds:itemID="{8CF9E864-999E-42AD-B9CC-583596CF5CC5}"/>
</file>

<file path=customXml/itemProps4.xml><?xml version="1.0" encoding="utf-8"?>
<ds:datastoreItem xmlns:ds="http://schemas.openxmlformats.org/officeDocument/2006/customXml" ds:itemID="{7D853A22-AA8C-4FD8-9EAC-84DC15E7E03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Monatliche Entwicklung 2026</vt:lpstr>
      <vt:lpstr>Gesamtbestand Juni 2026</vt:lpstr>
      <vt:lpstr>Genehmigungsdauer</vt:lpstr>
      <vt:lpstr>regionale Gen.-dauer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Quentin</dc:creator>
  <cp:lastModifiedBy>Jürgen Quentin</cp:lastModifiedBy>
  <dcterms:created xsi:type="dcterms:W3CDTF">2025-03-26T08:50:09Z</dcterms:created>
  <dcterms:modified xsi:type="dcterms:W3CDTF">2026-07-22T06:46:37Z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0x01010061DACB41FEA0914C9BF755511E356B51</vt:lpwstr>
  </property>
  <property fmtid="{D5CDD505-2E9C-101B-9397-08002B2CF9AE}" pid="3" name="_dlc_DocIdItemGuid">
    <vt:lpwstr>4c8ace21-c078-4106-88b7-f125d91b8eaa</vt:lpwstr>
  </property>
</Properties>
</file>